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815" tabRatio="601" activeTab="0"/>
  </bookViews>
  <sheets>
    <sheet name="Input,output" sheetId="1" r:id="rId1"/>
    <sheet name="Ca -ve TL" sheetId="2" r:id="rId2"/>
    <sheet name="Cb -ve TL" sheetId="3" r:id="rId3"/>
    <sheet name="Ca +ve DL" sheetId="4" r:id="rId4"/>
    <sheet name="Cb +ve DL" sheetId="5" r:id="rId5"/>
    <sheet name="Ca +ve LL" sheetId="6" r:id="rId6"/>
    <sheet name="Cb +ve LL" sheetId="7" r:id="rId7"/>
    <sheet name="Wa" sheetId="8" r:id="rId8"/>
    <sheet name="Wb" sheetId="9" r:id="rId9"/>
    <sheet name="Deflection" sheetId="10" r:id="rId10"/>
    <sheet name="CZERNY Defl." sheetId="11" r:id="rId11"/>
  </sheets>
  <definedNames>
    <definedName name="CASE1">'Input,output'!$B$4:$B$24</definedName>
    <definedName name="CASE2">'Input,output'!$C$4:$C$24</definedName>
    <definedName name="_xlnm.Print_Area" localSheetId="0">'Input,output'!$A$1:$J$58</definedName>
  </definedNames>
  <calcPr fullCalcOnLoad="1"/>
</workbook>
</file>

<file path=xl/sharedStrings.xml><?xml version="1.0" encoding="utf-8"?>
<sst xmlns="http://schemas.openxmlformats.org/spreadsheetml/2006/main" count="263" uniqueCount="134">
  <si>
    <t>la/lb</t>
  </si>
  <si>
    <t>Case1</t>
  </si>
  <si>
    <t>Case2</t>
  </si>
  <si>
    <t>Case3</t>
  </si>
  <si>
    <t>Case4</t>
  </si>
  <si>
    <t>Case5</t>
  </si>
  <si>
    <t>Case6</t>
  </si>
  <si>
    <t>Case7</t>
  </si>
  <si>
    <t>Case8</t>
  </si>
  <si>
    <t>Case9</t>
  </si>
  <si>
    <t>case1</t>
  </si>
  <si>
    <t>case2</t>
  </si>
  <si>
    <t>case3</t>
  </si>
  <si>
    <t>case4</t>
  </si>
  <si>
    <t>case5</t>
  </si>
  <si>
    <t>case6</t>
  </si>
  <si>
    <t>case7</t>
  </si>
  <si>
    <t>case8</t>
  </si>
  <si>
    <t>case9</t>
  </si>
  <si>
    <t>Short length la</t>
  </si>
  <si>
    <t>Long length lb</t>
  </si>
  <si>
    <t>fc'</t>
  </si>
  <si>
    <t>fy</t>
  </si>
  <si>
    <t>case # (1 to 9)</t>
  </si>
  <si>
    <t>hmin</t>
  </si>
  <si>
    <t>h adop</t>
  </si>
  <si>
    <t>d top</t>
  </si>
  <si>
    <t>d bot</t>
  </si>
  <si>
    <t>Ca sel</t>
  </si>
  <si>
    <t>Cb sel</t>
  </si>
  <si>
    <t>D.L (excluding Slab)</t>
  </si>
  <si>
    <t>L.L</t>
  </si>
  <si>
    <t>W.Du</t>
  </si>
  <si>
    <t>W.Lu</t>
  </si>
  <si>
    <t>Mu -ve short side</t>
  </si>
  <si>
    <t>Mu -ve long side</t>
  </si>
  <si>
    <t>Mu +ve short side</t>
  </si>
  <si>
    <t>Mu +ve long side</t>
  </si>
  <si>
    <t>p -ve short side</t>
  </si>
  <si>
    <t>p -ve long side</t>
  </si>
  <si>
    <t>p +ve short side</t>
  </si>
  <si>
    <t>p +ve long side</t>
  </si>
  <si>
    <t>Bar #</t>
  </si>
  <si>
    <t>Area of Bar</t>
  </si>
  <si>
    <t>As -ve short</t>
  </si>
  <si>
    <t>As -ve long</t>
  </si>
  <si>
    <t>As +ve short</t>
  </si>
  <si>
    <t>As +ve long</t>
  </si>
  <si>
    <t>Provide</t>
  </si>
  <si>
    <t>#</t>
  </si>
  <si>
    <t>@</t>
  </si>
  <si>
    <t>all sides discontinuous</t>
  </si>
  <si>
    <t>case 2</t>
  </si>
  <si>
    <t>all sides continuous</t>
  </si>
  <si>
    <t>case 3</t>
  </si>
  <si>
    <t>case 4</t>
  </si>
  <si>
    <t>case 5</t>
  </si>
  <si>
    <t>case 6</t>
  </si>
  <si>
    <t>case 7</t>
  </si>
  <si>
    <t>case 8</t>
  </si>
  <si>
    <t>case 9</t>
  </si>
  <si>
    <t>two short sides continuous</t>
  </si>
  <si>
    <t>two adjacent sides continuous</t>
  </si>
  <si>
    <t>two long sides continuous</t>
  </si>
  <si>
    <t>ft</t>
  </si>
  <si>
    <t>psi</t>
  </si>
  <si>
    <t>in</t>
  </si>
  <si>
    <t>psf</t>
  </si>
  <si>
    <r>
      <t>in</t>
    </r>
    <r>
      <rPr>
        <vertAlign val="superscript"/>
        <sz val="10"/>
        <rFont val="Arial"/>
        <family val="2"/>
      </rPr>
      <t>2</t>
    </r>
  </si>
  <si>
    <t>"c/c</t>
  </si>
  <si>
    <t>CASE-1</t>
  </si>
  <si>
    <t>CASE-2</t>
  </si>
  <si>
    <t>CASE-3</t>
  </si>
  <si>
    <t>CASE-4</t>
  </si>
  <si>
    <t>CASE-5</t>
  </si>
  <si>
    <t>CASE-6</t>
  </si>
  <si>
    <t>CASE-7</t>
  </si>
  <si>
    <t>CASE-8</t>
  </si>
  <si>
    <t>CASE-9</t>
  </si>
  <si>
    <t>one long side continuous</t>
  </si>
  <si>
    <t>one short side continuous</t>
  </si>
  <si>
    <t>one long side discontinuous</t>
  </si>
  <si>
    <t>one short side discontinuous</t>
  </si>
  <si>
    <t>clear cover top</t>
  </si>
  <si>
    <t>clear cover bottom</t>
  </si>
  <si>
    <t>Check for depth</t>
  </si>
  <si>
    <t>Wa sel</t>
  </si>
  <si>
    <t>Wb sel</t>
  </si>
  <si>
    <t>Check for Flexure</t>
  </si>
  <si>
    <t>Check for Shear</t>
  </si>
  <si>
    <t>wa</t>
  </si>
  <si>
    <t>wb</t>
  </si>
  <si>
    <t>pmax</t>
  </si>
  <si>
    <t>Mu max</t>
  </si>
  <si>
    <t>Phi Vc top</t>
  </si>
  <si>
    <t>phi Vc bot</t>
  </si>
  <si>
    <t>Phi Vc min</t>
  </si>
  <si>
    <t>on top  short side (over long wall)</t>
  </si>
  <si>
    <t>on top  long side (over short wall)</t>
  </si>
  <si>
    <t>Deflection Of Slab</t>
  </si>
  <si>
    <t>Def. Due to Dead Load</t>
  </si>
  <si>
    <t>Shorter Direction</t>
  </si>
  <si>
    <t>Ma +ve</t>
  </si>
  <si>
    <t>lb-in</t>
  </si>
  <si>
    <t>MoI of Slab</t>
  </si>
  <si>
    <t>E</t>
  </si>
  <si>
    <r>
      <t>in</t>
    </r>
    <r>
      <rPr>
        <vertAlign val="superscript"/>
        <sz val="10"/>
        <rFont val="Arial"/>
        <family val="2"/>
      </rPr>
      <t>4</t>
    </r>
  </si>
  <si>
    <t>Longer Direction</t>
  </si>
  <si>
    <t>Mb +ve</t>
  </si>
  <si>
    <t xml:space="preserve">Delta </t>
  </si>
  <si>
    <t>Delta</t>
  </si>
  <si>
    <t>Def. Due to Live Load</t>
  </si>
  <si>
    <t>Dead load coeff</t>
  </si>
  <si>
    <t>Live load coeff</t>
  </si>
  <si>
    <t>Total Immidiate Deflection</t>
  </si>
  <si>
    <t>Long Term Deflection</t>
  </si>
  <si>
    <t>Deflections</t>
  </si>
  <si>
    <t>3 months Deflection</t>
  </si>
  <si>
    <t>L/180</t>
  </si>
  <si>
    <t>L/240</t>
  </si>
  <si>
    <t>L/360</t>
  </si>
  <si>
    <t>Wu</t>
  </si>
  <si>
    <t>Dead load Co-eff</t>
  </si>
  <si>
    <t>Live Load Co-eff</t>
  </si>
  <si>
    <t>h provided</t>
  </si>
  <si>
    <t>fm</t>
  </si>
  <si>
    <t>BY ACI CODE</t>
  </si>
  <si>
    <t>BY CZERNY</t>
  </si>
  <si>
    <t>Immidiate Deflection</t>
  </si>
  <si>
    <t>L/480</t>
  </si>
  <si>
    <t>amax</t>
  </si>
  <si>
    <t>on bottom  short side (along long wall)</t>
  </si>
  <si>
    <t>on bottom  long side (along short wall)</t>
  </si>
  <si>
    <t>Design Of Two Way Slab By ACI - 05 (S-1)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</si>
</sst>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38">
    <font>
      <sz val="10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b/>
      <sz val="10"/>
      <color indexed="9"/>
      <name val="Arial"/>
      <family val="2"/>
    </font>
    <font>
      <b/>
      <sz val="12"/>
      <color indexed="13"/>
      <name val="Times New Roman"/>
      <family val="1"/>
    </font>
    <font>
      <b/>
      <u val="single"/>
      <sz val="10"/>
      <name val="Arial"/>
      <family val="2"/>
    </font>
    <font>
      <b/>
      <u val="single"/>
      <sz val="12"/>
      <color indexed="17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u val="single"/>
      <sz val="12"/>
      <color indexed="8"/>
      <name val="Times New Roman"/>
      <family val="1"/>
    </font>
    <font>
      <b/>
      <sz val="10"/>
      <color indexed="18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 style="thin"/>
      <right style="thick"/>
      <top style="thick"/>
      <bottom style="thin"/>
    </border>
    <border>
      <left style="thin"/>
      <right style="thin"/>
      <top style="thick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0" fillId="24" borderId="0" xfId="0" applyFill="1" applyAlignment="1">
      <alignment/>
    </xf>
    <xf numFmtId="0" fontId="6" fillId="24" borderId="0" xfId="0" applyFont="1" applyFill="1" applyAlignment="1" applyProtection="1">
      <alignment/>
      <protection locked="0"/>
    </xf>
    <xf numFmtId="0" fontId="7" fillId="25" borderId="0" xfId="0" applyFont="1" applyFill="1" applyAlignment="1">
      <alignment/>
    </xf>
    <xf numFmtId="2" fontId="2" fillId="22" borderId="0" xfId="0" applyNumberFormat="1" applyFont="1" applyFill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9" fillId="26" borderId="0" xfId="0" applyFont="1" applyFill="1" applyAlignment="1">
      <alignment/>
    </xf>
    <xf numFmtId="0" fontId="10" fillId="26" borderId="0" xfId="0" applyFont="1" applyFill="1" applyAlignment="1">
      <alignment/>
    </xf>
    <xf numFmtId="0" fontId="11" fillId="25" borderId="0" xfId="0" applyFont="1" applyFill="1" applyAlignment="1" applyProtection="1">
      <alignment/>
      <protection locked="0"/>
    </xf>
    <xf numFmtId="0" fontId="1" fillId="0" borderId="0" xfId="0" applyFont="1" applyAlignment="1">
      <alignment horizontal="right"/>
    </xf>
    <xf numFmtId="0" fontId="6" fillId="17" borderId="0" xfId="0" applyFont="1" applyFill="1" applyAlignment="1">
      <alignment/>
    </xf>
    <xf numFmtId="0" fontId="12" fillId="17" borderId="0" xfId="0" applyFont="1" applyFill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6" fontId="0" fillId="0" borderId="0" xfId="0" applyNumberForma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>
      <alignment/>
    </xf>
    <xf numFmtId="0" fontId="18" fillId="0" borderId="0" xfId="0" applyFont="1" applyFill="1" applyAlignment="1">
      <alignment horizontal="center"/>
    </xf>
    <xf numFmtId="2" fontId="1" fillId="22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="65" zoomScaleNormal="65" zoomScalePageLayoutView="0" workbookViewId="0" topLeftCell="A1">
      <selection activeCell="I35" sqref="I35"/>
    </sheetView>
  </sheetViews>
  <sheetFormatPr defaultColWidth="9.140625" defaultRowHeight="12.75"/>
  <cols>
    <col min="1" max="1" width="29.00390625" style="0" customWidth="1"/>
    <col min="8" max="8" width="13.28125" style="0" bestFit="1" customWidth="1"/>
  </cols>
  <sheetData>
    <row r="1" spans="1:5" ht="18.75" customHeight="1">
      <c r="A1" s="23" t="s">
        <v>133</v>
      </c>
      <c r="B1" s="23"/>
      <c r="C1" s="24"/>
      <c r="D1" s="24"/>
      <c r="E1" s="5"/>
    </row>
    <row r="3" spans="1:10" ht="12.75">
      <c r="A3" s="8" t="s">
        <v>23</v>
      </c>
      <c r="B3" s="9">
        <v>4</v>
      </c>
      <c r="D3" t="s">
        <v>10</v>
      </c>
      <c r="E3" t="s">
        <v>51</v>
      </c>
      <c r="H3" s="2">
        <v>1</v>
      </c>
      <c r="I3" s="7"/>
      <c r="J3" s="7"/>
    </row>
    <row r="4" spans="1:10" ht="12.75">
      <c r="A4" t="s">
        <v>19</v>
      </c>
      <c r="B4" s="6">
        <v>13</v>
      </c>
      <c r="C4" t="s">
        <v>64</v>
      </c>
      <c r="D4" t="s">
        <v>52</v>
      </c>
      <c r="E4" t="s">
        <v>53</v>
      </c>
      <c r="H4" s="2">
        <v>2</v>
      </c>
      <c r="I4" s="7"/>
      <c r="J4" s="7"/>
    </row>
    <row r="5" spans="1:10" ht="12.75">
      <c r="A5" t="s">
        <v>20</v>
      </c>
      <c r="B5" s="6">
        <v>16.125</v>
      </c>
      <c r="C5" t="s">
        <v>64</v>
      </c>
      <c r="D5" t="s">
        <v>54</v>
      </c>
      <c r="E5" t="s">
        <v>61</v>
      </c>
      <c r="H5" s="2">
        <v>3</v>
      </c>
      <c r="I5" s="7"/>
      <c r="J5" s="7"/>
    </row>
    <row r="6" spans="1:10" ht="12.75">
      <c r="A6" t="s">
        <v>21</v>
      </c>
      <c r="B6" s="6">
        <v>2400</v>
      </c>
      <c r="C6" t="s">
        <v>65</v>
      </c>
      <c r="D6" t="s">
        <v>55</v>
      </c>
      <c r="E6" t="s">
        <v>62</v>
      </c>
      <c r="H6" s="2">
        <v>4</v>
      </c>
      <c r="I6" s="7"/>
      <c r="J6" s="7"/>
    </row>
    <row r="7" spans="1:10" ht="12.75">
      <c r="A7" t="s">
        <v>22</v>
      </c>
      <c r="B7" s="6">
        <v>60000</v>
      </c>
      <c r="C7" t="s">
        <v>65</v>
      </c>
      <c r="D7" t="s">
        <v>56</v>
      </c>
      <c r="E7" t="s">
        <v>63</v>
      </c>
      <c r="H7" s="2">
        <v>5</v>
      </c>
      <c r="I7" s="7"/>
      <c r="J7" s="7"/>
    </row>
    <row r="8" spans="1:10" ht="12.75">
      <c r="A8" t="s">
        <v>124</v>
      </c>
      <c r="B8" s="6">
        <v>5</v>
      </c>
      <c r="C8" t="s">
        <v>66</v>
      </c>
      <c r="D8" t="s">
        <v>57</v>
      </c>
      <c r="E8" t="s">
        <v>79</v>
      </c>
      <c r="H8" s="2">
        <v>6</v>
      </c>
      <c r="I8" s="7"/>
      <c r="J8" s="7"/>
    </row>
    <row r="9" spans="1:8" ht="12.75">
      <c r="A9" s="10" t="s">
        <v>0</v>
      </c>
      <c r="B9" s="25">
        <v>0.8</v>
      </c>
      <c r="D9" t="s">
        <v>58</v>
      </c>
      <c r="E9" t="s">
        <v>80</v>
      </c>
      <c r="H9" s="2">
        <v>7</v>
      </c>
    </row>
    <row r="10" spans="1:8" ht="12.75">
      <c r="A10" t="s">
        <v>24</v>
      </c>
      <c r="B10" s="4">
        <f>IF(B8&gt;B5*12*(0.8+(B7/200000))/(36+9*(B5/B4)),B8,B5*12*(0.8+(B7/200000))/(36+9*(B5/B4)))</f>
        <v>5</v>
      </c>
      <c r="C10" t="s">
        <v>66</v>
      </c>
      <c r="D10" t="s">
        <v>59</v>
      </c>
      <c r="E10" t="s">
        <v>81</v>
      </c>
      <c r="H10" s="2">
        <v>8</v>
      </c>
    </row>
    <row r="11" spans="1:8" ht="12.75">
      <c r="A11" t="s">
        <v>25</v>
      </c>
      <c r="B11" s="4">
        <f>IF(B10&gt;2*(B4+B5)*12/180,B10,2*(B4+B5)*12/180)</f>
        <v>5</v>
      </c>
      <c r="C11" t="s">
        <v>66</v>
      </c>
      <c r="D11" t="s">
        <v>60</v>
      </c>
      <c r="E11" t="s">
        <v>82</v>
      </c>
      <c r="H11" s="2">
        <v>9</v>
      </c>
    </row>
    <row r="12" spans="1:3" ht="12.75">
      <c r="A12" t="s">
        <v>84</v>
      </c>
      <c r="B12" s="6">
        <v>0.75</v>
      </c>
      <c r="C12" t="s">
        <v>66</v>
      </c>
    </row>
    <row r="13" spans="1:6" ht="12.75">
      <c r="A13" t="s">
        <v>83</v>
      </c>
      <c r="B13" s="6">
        <v>0.75</v>
      </c>
      <c r="C13" t="s">
        <v>66</v>
      </c>
      <c r="D13" s="11" t="s">
        <v>0</v>
      </c>
      <c r="E13" s="39">
        <f>IF($B4/$B5&gt;=0.5,$B4/$B5,"The slab is not a two way slab")</f>
        <v>0.8062015503875969</v>
      </c>
      <c r="F13" s="1"/>
    </row>
    <row r="14" spans="1:3" ht="13.5" thickBot="1">
      <c r="A14" t="s">
        <v>26</v>
      </c>
      <c r="B14" s="4">
        <f>B8-B13-(C41/16)</f>
        <v>4</v>
      </c>
      <c r="C14" t="s">
        <v>66</v>
      </c>
    </row>
    <row r="15" spans="1:10" ht="14.25" thickBot="1" thickTop="1">
      <c r="A15" t="s">
        <v>27</v>
      </c>
      <c r="B15" s="4">
        <f>B8-B12-(C43/16)</f>
        <v>4.0625</v>
      </c>
      <c r="C15" t="s">
        <v>66</v>
      </c>
      <c r="D15" s="12" t="s">
        <v>70</v>
      </c>
      <c r="E15" s="13"/>
      <c r="F15" s="14" t="s">
        <v>71</v>
      </c>
      <c r="G15" s="13"/>
      <c r="H15" s="15" t="s">
        <v>72</v>
      </c>
      <c r="I15" s="13"/>
      <c r="J15" s="16" t="s">
        <v>73</v>
      </c>
    </row>
    <row r="16" spans="1:10" ht="15" customHeight="1" thickTop="1">
      <c r="A16" t="s">
        <v>30</v>
      </c>
      <c r="B16" s="6">
        <v>91</v>
      </c>
      <c r="C16" t="s">
        <v>67</v>
      </c>
      <c r="D16" s="13"/>
      <c r="E16" s="13"/>
      <c r="F16" s="13"/>
      <c r="G16" s="13"/>
      <c r="H16" s="13"/>
      <c r="I16" s="13"/>
      <c r="J16" s="13"/>
    </row>
    <row r="17" spans="1:10" ht="13.5" customHeight="1">
      <c r="A17" t="s">
        <v>31</v>
      </c>
      <c r="B17" s="6">
        <v>40</v>
      </c>
      <c r="C17" t="s">
        <v>67</v>
      </c>
      <c r="D17" s="13"/>
      <c r="E17" s="13"/>
      <c r="F17" s="13"/>
      <c r="G17" s="13"/>
      <c r="H17" s="13"/>
      <c r="I17" s="13"/>
      <c r="J17" s="13"/>
    </row>
    <row r="18" spans="1:10" ht="12.75">
      <c r="A18" t="s">
        <v>32</v>
      </c>
      <c r="B18">
        <f>1.4*B16+1.4*B8/12*150</f>
        <v>214.89999999999998</v>
      </c>
      <c r="D18" s="13" t="s">
        <v>94</v>
      </c>
      <c r="E18" s="13">
        <f>0.85*2*(B6^0.5)*12*B15/1000</f>
        <v>4.060029248663118</v>
      </c>
      <c r="F18" s="13"/>
      <c r="G18" s="13"/>
      <c r="H18" s="13"/>
      <c r="I18" s="13"/>
      <c r="J18" s="13"/>
    </row>
    <row r="19" spans="1:10" ht="12.75">
      <c r="A19" t="s">
        <v>33</v>
      </c>
      <c r="B19">
        <f>1.7*B17</f>
        <v>68</v>
      </c>
      <c r="D19" s="13" t="s">
        <v>95</v>
      </c>
      <c r="E19" s="13">
        <f>0.85*2*(B6^0.5)*12*B15/1000</f>
        <v>4.060029248663118</v>
      </c>
      <c r="F19" s="13"/>
      <c r="G19" s="13" t="s">
        <v>92</v>
      </c>
      <c r="H19" s="13">
        <f>0.75*0.85^2*B6/B7*(87000/(87000+B7))</f>
        <v>0.012828061224489793</v>
      </c>
      <c r="I19" s="13"/>
      <c r="J19" s="13"/>
    </row>
    <row r="20" spans="1:10" ht="15" customHeight="1">
      <c r="A20" s="2" t="s">
        <v>121</v>
      </c>
      <c r="B20" s="31">
        <f>B18+B19</f>
        <v>282.9</v>
      </c>
      <c r="D20" s="13" t="s">
        <v>96</v>
      </c>
      <c r="E20" s="13">
        <f>MINA(E18:E19)</f>
        <v>4.060029248663118</v>
      </c>
      <c r="F20" s="13"/>
      <c r="G20" s="13" t="s">
        <v>130</v>
      </c>
      <c r="H20" s="13">
        <f>H19*12*B14*B7/(0.85*B6*12)</f>
        <v>1.5091836734693875</v>
      </c>
      <c r="I20" s="13"/>
      <c r="J20" s="13"/>
    </row>
    <row r="21" spans="4:10" ht="12.75">
      <c r="D21" s="13" t="s">
        <v>90</v>
      </c>
      <c r="E21" s="13">
        <f>Wa!B18*B20*B4/2/1000</f>
        <v>1.3055835</v>
      </c>
      <c r="F21" s="13"/>
      <c r="G21" s="13" t="s">
        <v>93</v>
      </c>
      <c r="H21" s="13">
        <f>H19*12*B14*B7*(B14-(H20/2))*0.9/12000</f>
        <v>8.992575637234486</v>
      </c>
      <c r="I21" s="13"/>
      <c r="J21" s="13"/>
    </row>
    <row r="22" spans="1:10" ht="12.75">
      <c r="A22" t="s">
        <v>34</v>
      </c>
      <c r="B22">
        <f>'Ca -ve TL'!B17*'Input,output'!B20*'Input,output'!B4^2/1000</f>
        <v>3.394517099999999</v>
      </c>
      <c r="D22" s="13" t="s">
        <v>91</v>
      </c>
      <c r="E22" s="13">
        <f>Wb!B17*B20*B5/2/1000</f>
        <v>0.6614555624999999</v>
      </c>
      <c r="F22" s="13"/>
      <c r="G22" s="13"/>
      <c r="H22" s="13"/>
      <c r="I22" s="13"/>
      <c r="J22" s="13"/>
    </row>
    <row r="23" spans="1:10" ht="12.75">
      <c r="A23" t="s">
        <v>35</v>
      </c>
      <c r="B23">
        <f>'Cb -ve TL'!B17*'Input,output'!B20*'Input,output'!B5^2/1000</f>
        <v>2.1331941890625004</v>
      </c>
      <c r="D23" s="13"/>
      <c r="E23" s="13">
        <f>MAXA(E21:E22)</f>
        <v>1.3055835</v>
      </c>
      <c r="F23" s="13"/>
      <c r="G23" s="13"/>
      <c r="H23" s="13"/>
      <c r="I23" s="13"/>
      <c r="J23" s="13"/>
    </row>
    <row r="24" spans="1:10" ht="12.75">
      <c r="A24" t="s">
        <v>36</v>
      </c>
      <c r="B24">
        <f>'Ca +ve DL'!B18*'Input,output'!B18*'Input,output'!B4^2/1000+'Ca +ve LL'!B18*'Input,output'!B19*'Input,output'!B4^2/1000</f>
        <v>1.9680218999999997</v>
      </c>
      <c r="D24" s="13"/>
      <c r="E24" s="13"/>
      <c r="F24" s="13"/>
      <c r="G24" s="13"/>
      <c r="H24" s="13"/>
      <c r="I24" s="13"/>
      <c r="J24" s="13"/>
    </row>
    <row r="25" spans="1:10" ht="12.75">
      <c r="A25" t="s">
        <v>37</v>
      </c>
      <c r="B25">
        <f>'Cb +ve DL'!B18*'Input,output'!B18*'Input,output'!B5^2/1000+'Cb +ve LL'!B18*'Input,output'!B19*'Input,output'!B5^2/1000</f>
        <v>1.247658975</v>
      </c>
      <c r="D25" s="13"/>
      <c r="E25" s="13"/>
      <c r="F25" s="13"/>
      <c r="G25" s="13"/>
      <c r="H25" s="13"/>
      <c r="I25" s="13"/>
      <c r="J25" s="13"/>
    </row>
    <row r="26" spans="1:10" ht="12.75">
      <c r="A26" t="s">
        <v>38</v>
      </c>
      <c r="B26">
        <f>IF(0.85*B$6/B$7*(1-(1-(2*B22*12000/(0.9*12*B$14^2)/(0.85*B$6)))^0.5)&gt;0.0018,0.85*B$6/B$7*(1-(1-(2*B22*12000/(0.9*12*B$14^2)/(0.85*B$6)))^0.5),0.0018)</f>
        <v>0.0041865981152025425</v>
      </c>
      <c r="D26" s="13"/>
      <c r="E26" s="13"/>
      <c r="F26" s="13"/>
      <c r="G26" s="13"/>
      <c r="H26" s="13"/>
      <c r="I26" s="13"/>
      <c r="J26" s="13"/>
    </row>
    <row r="27" spans="1:10" ht="12.75">
      <c r="A27" t="s">
        <v>39</v>
      </c>
      <c r="B27">
        <f>IF(0.85*B$6/B$7*(1-(1-(2*B23*12000/(0.9*12*(B$14-((C41+C42)/16))^2)/(0.85*B$6)))^0.5)&gt;0.0018,0.85*B$6/B$7*(1-(1-(2*B23*12000/(0.9*12*(B$14-((C41+C42)/16))^2)/(0.85*B$6)))^0.5),0.0018)</f>
        <v>0.003394204276187245</v>
      </c>
      <c r="D27" s="13"/>
      <c r="E27" s="13"/>
      <c r="F27" s="13"/>
      <c r="G27" s="13"/>
      <c r="H27" s="13"/>
      <c r="I27" s="13"/>
      <c r="J27" s="13"/>
    </row>
    <row r="28" spans="1:10" ht="12.75">
      <c r="A28" t="s">
        <v>40</v>
      </c>
      <c r="B28">
        <f>IF(0.85*B$6/B$7*(1-(1-(2*B24*12000/(0.9*12*B$15^2)/(0.85*B$6)))^0.5)&gt;0.0018,0.85*B$6/B$7*(1-(1-(2*B24*12000/(0.9*12*B$15^2)/(0.85*B$6)))^0.5),0.0018)</f>
        <v>0.0022850415103535097</v>
      </c>
      <c r="D28" s="13"/>
      <c r="E28" s="13"/>
      <c r="F28" s="13"/>
      <c r="G28" s="13"/>
      <c r="H28" s="13"/>
      <c r="I28" s="13"/>
      <c r="J28" s="13"/>
    </row>
    <row r="29" spans="1:10" ht="12.75">
      <c r="A29" t="s">
        <v>41</v>
      </c>
      <c r="B29">
        <f>IF(0.85*B$6/B$7*(1-(1-(2*B25*12000/(0.9*12*(B$15-((C43+C44)/16))^2)/(0.85*B$6)))^0.5)&gt;0.0018,0.85*B$6/B$7*(1-(1-(2*B25*12000/(0.9*12*(B$15-((C43+C44)/16))^2)/(0.85*B$6)))^0.5),0.0018)</f>
        <v>0.0018</v>
      </c>
      <c r="D29" s="13"/>
      <c r="E29" s="13"/>
      <c r="F29" s="13"/>
      <c r="G29" s="13"/>
      <c r="H29" s="13"/>
      <c r="I29" s="13"/>
      <c r="J29" s="13"/>
    </row>
    <row r="30" spans="1:10" ht="12.75">
      <c r="A30" t="s">
        <v>42</v>
      </c>
      <c r="B30" s="3">
        <v>4</v>
      </c>
      <c r="D30" s="13"/>
      <c r="E30" s="13"/>
      <c r="F30" s="13"/>
      <c r="G30" s="13"/>
      <c r="H30" s="13"/>
      <c r="I30" s="13"/>
      <c r="J30" s="13"/>
    </row>
    <row r="31" spans="1:10" ht="15" thickBot="1">
      <c r="A31" t="s">
        <v>43</v>
      </c>
      <c r="B31">
        <f>PI()/4*(B30/8)^2</f>
        <v>0.19634954084936207</v>
      </c>
      <c r="C31" t="s">
        <v>68</v>
      </c>
      <c r="D31" s="13"/>
      <c r="E31" s="13"/>
      <c r="F31" s="13"/>
      <c r="G31" s="13"/>
      <c r="H31" s="13"/>
      <c r="I31" s="13"/>
      <c r="J31" s="13"/>
    </row>
    <row r="32" spans="1:10" ht="15.75" thickBot="1" thickTop="1">
      <c r="A32" t="s">
        <v>44</v>
      </c>
      <c r="B32">
        <f>IF(B26&gt;0.002,B26*12*B14,B26*12*B11)</f>
        <v>0.20095670952972206</v>
      </c>
      <c r="C32" t="s">
        <v>68</v>
      </c>
      <c r="D32" s="17" t="s">
        <v>74</v>
      </c>
      <c r="E32" s="18"/>
      <c r="F32" s="19" t="s">
        <v>75</v>
      </c>
      <c r="G32" s="13"/>
      <c r="H32" s="20" t="s">
        <v>76</v>
      </c>
      <c r="I32" s="13"/>
      <c r="J32" s="21" t="s">
        <v>77</v>
      </c>
    </row>
    <row r="33" spans="1:10" ht="15.75" thickBot="1" thickTop="1">
      <c r="A33" t="s">
        <v>45</v>
      </c>
      <c r="B33">
        <f>IF(B27&gt;0.002,B27*12*(B14-(C41+C42)/16),B27*12*B8)</f>
        <v>0.14255657959986429</v>
      </c>
      <c r="C33" t="s">
        <v>68</v>
      </c>
      <c r="D33" s="13"/>
      <c r="E33" s="13"/>
      <c r="F33" s="13"/>
      <c r="G33" s="13"/>
      <c r="H33" s="13"/>
      <c r="I33" s="13"/>
      <c r="J33" s="13"/>
    </row>
    <row r="34" spans="1:10" ht="15.75" thickBot="1" thickTop="1">
      <c r="A34" t="s">
        <v>46</v>
      </c>
      <c r="B34">
        <f>IF(B28&gt;0.002,B28*12*B15,B28*12*B8)</f>
        <v>0.1113957736297336</v>
      </c>
      <c r="C34" t="s">
        <v>68</v>
      </c>
      <c r="D34" s="13"/>
      <c r="E34" s="13"/>
      <c r="F34" s="13"/>
      <c r="G34" s="22" t="s">
        <v>78</v>
      </c>
      <c r="H34" s="13"/>
      <c r="I34" s="13"/>
      <c r="J34" s="13"/>
    </row>
    <row r="35" spans="1:3" ht="15" thickTop="1">
      <c r="A35" t="s">
        <v>47</v>
      </c>
      <c r="B35">
        <f>IF(B29&gt;0.002,B29*12*(B15-(C43+C44)/16),B29*12*B8)</f>
        <v>0.10800000000000001</v>
      </c>
      <c r="C35" t="s">
        <v>68</v>
      </c>
    </row>
    <row r="36" spans="1:2" ht="12.75">
      <c r="A36" t="s">
        <v>85</v>
      </c>
      <c r="B36">
        <f>MAXA(B22:B25)</f>
        <v>3.394517099999999</v>
      </c>
    </row>
    <row r="37" ht="15.75">
      <c r="A37" s="28" t="s">
        <v>88</v>
      </c>
    </row>
    <row r="38" ht="12.75">
      <c r="A38" s="35" t="str">
        <f>IF(B36&gt;H21,"Increase Depth"," O.K")</f>
        <v> O.K</v>
      </c>
    </row>
    <row r="39" ht="15.75">
      <c r="A39" s="28" t="s">
        <v>89</v>
      </c>
    </row>
    <row r="40" ht="12.75">
      <c r="A40" s="35" t="str">
        <f>IF(E23&gt;E20,"Slab fails in max shear"," O.K")</f>
        <v> O.K</v>
      </c>
    </row>
    <row r="41" spans="1:9" ht="12.75">
      <c r="A41" s="2" t="s">
        <v>48</v>
      </c>
      <c r="B41" s="26" t="s">
        <v>49</v>
      </c>
      <c r="C41" s="6">
        <v>4</v>
      </c>
      <c r="D41" s="2" t="s">
        <v>50</v>
      </c>
      <c r="E41" s="26">
        <f>IF($B$22=0,0,ROUNDDOWN(PI()/4*(C41/8)^2/$B$32*12,1))</f>
        <v>11.7</v>
      </c>
      <c r="F41" s="2" t="s">
        <v>69</v>
      </c>
      <c r="G41" s="2" t="s">
        <v>97</v>
      </c>
      <c r="H41" s="2"/>
      <c r="I41" s="2"/>
    </row>
    <row r="42" spans="1:9" ht="12.75">
      <c r="A42" s="2" t="s">
        <v>48</v>
      </c>
      <c r="B42" s="26" t="s">
        <v>49</v>
      </c>
      <c r="C42" s="6">
        <v>4</v>
      </c>
      <c r="D42" s="2" t="s">
        <v>50</v>
      </c>
      <c r="E42" s="26">
        <f>IF($B$23=0,0,ROUNDDOWN(PI()/4*(C42/8)^2/$B$33*12,1))</f>
        <v>16.5</v>
      </c>
      <c r="F42" s="2" t="s">
        <v>69</v>
      </c>
      <c r="G42" s="2" t="s">
        <v>98</v>
      </c>
      <c r="H42" s="2"/>
      <c r="I42" s="2"/>
    </row>
    <row r="43" spans="1:9" ht="12.75">
      <c r="A43" s="2" t="s">
        <v>48</v>
      </c>
      <c r="B43" s="26" t="s">
        <v>49</v>
      </c>
      <c r="C43" s="6">
        <v>3</v>
      </c>
      <c r="D43" s="2" t="s">
        <v>50</v>
      </c>
      <c r="E43" s="26">
        <f>IF($B$24=0,0,ROUNDDOWN(PI()/4*(C43/8)^2/$B$34*12,1))</f>
        <v>11.8</v>
      </c>
      <c r="F43" s="2" t="s">
        <v>69</v>
      </c>
      <c r="G43" s="2" t="s">
        <v>131</v>
      </c>
      <c r="H43" s="2"/>
      <c r="I43" s="2"/>
    </row>
    <row r="44" spans="1:9" ht="12.75">
      <c r="A44" s="2" t="s">
        <v>48</v>
      </c>
      <c r="B44" s="26" t="s">
        <v>49</v>
      </c>
      <c r="C44" s="6">
        <v>3</v>
      </c>
      <c r="D44" s="2" t="s">
        <v>50</v>
      </c>
      <c r="E44" s="26">
        <f>IF($B$25=0,0,ROUNDDOWN(PI()/4*(C44/8)^2/$B$35*12,1))</f>
        <v>12.2</v>
      </c>
      <c r="F44" s="2" t="s">
        <v>69</v>
      </c>
      <c r="G44" s="2" t="s">
        <v>132</v>
      </c>
      <c r="H44" s="2"/>
      <c r="I44" s="2"/>
    </row>
    <row r="46" ht="15.75">
      <c r="A46" s="33" t="s">
        <v>116</v>
      </c>
    </row>
    <row r="47" ht="15.75">
      <c r="A47" s="37" t="s">
        <v>126</v>
      </c>
    </row>
    <row r="49" spans="1:7" ht="12.75">
      <c r="A49" t="s">
        <v>122</v>
      </c>
      <c r="B49" s="6">
        <v>0.0625</v>
      </c>
      <c r="C49" s="31"/>
      <c r="D49" s="34" t="s">
        <v>118</v>
      </c>
      <c r="E49" s="38" t="s">
        <v>119</v>
      </c>
      <c r="F49" s="34" t="s">
        <v>120</v>
      </c>
      <c r="G49" s="34" t="s">
        <v>129</v>
      </c>
    </row>
    <row r="50" spans="1:7" ht="12.75">
      <c r="A50" t="s">
        <v>123</v>
      </c>
      <c r="B50" s="6">
        <v>0.09375</v>
      </c>
      <c r="C50" s="31"/>
      <c r="D50" s="34">
        <f>B4/180*12</f>
        <v>0.8666666666666666</v>
      </c>
      <c r="E50" s="38">
        <f>B4/240*12</f>
        <v>0.65</v>
      </c>
      <c r="F50" s="34">
        <f>B4/360*12</f>
        <v>0.4333333333333333</v>
      </c>
      <c r="G50" s="34">
        <f>B4/480*12</f>
        <v>0.325</v>
      </c>
    </row>
    <row r="51" spans="1:3" ht="12.75">
      <c r="A51" s="31"/>
      <c r="B51" s="2"/>
      <c r="C51" s="31"/>
    </row>
    <row r="52" spans="1:3" ht="12.75">
      <c r="A52" s="31" t="s">
        <v>114</v>
      </c>
      <c r="B52" s="2">
        <f>Deflection!B36</f>
        <v>0.05290292222254018</v>
      </c>
      <c r="C52" s="2" t="s">
        <v>66</v>
      </c>
    </row>
    <row r="53" spans="1:3" ht="12.75">
      <c r="A53" s="31" t="s">
        <v>117</v>
      </c>
      <c r="B53" s="2">
        <f>Deflection!B37</f>
        <v>0.10480505000062991</v>
      </c>
      <c r="C53" s="2" t="s">
        <v>66</v>
      </c>
    </row>
    <row r="54" spans="1:3" ht="12.75">
      <c r="A54" s="31" t="s">
        <v>115</v>
      </c>
      <c r="B54" s="2">
        <f>Deflection!B38</f>
        <v>0.18415943333444018</v>
      </c>
      <c r="C54" s="2" t="s">
        <v>66</v>
      </c>
    </row>
    <row r="56" ht="15.75">
      <c r="A56" s="37" t="s">
        <v>127</v>
      </c>
    </row>
    <row r="57" spans="1:3" ht="12.75">
      <c r="A57" s="31" t="s">
        <v>128</v>
      </c>
      <c r="B57" s="2">
        <f>(B18/1.4+B19/1.7)*B4^4/((B8/12)^3*Deflection!B4*144)*12*'CZERNY Defl.'!B17</f>
        <v>0.08413036000050564</v>
      </c>
      <c r="C57" s="2" t="s">
        <v>66</v>
      </c>
    </row>
    <row r="58" spans="1:3" ht="12.75">
      <c r="A58" s="31" t="s">
        <v>115</v>
      </c>
      <c r="B58" s="2">
        <f>(B18/1.4*B4^4/((B8/12)^3*Deflection!B4*144))*12*3*'CZERNY Defl.'!B17+('Input,output'!B19/1.7*'Input,output'!B4^4/(('Input,output'!B8/12)^3*Deflection!B4*144)*12*'CZERNY Defl.'!B17)</f>
        <v>0.21760850222353006</v>
      </c>
      <c r="C58" s="2" t="s">
        <v>66</v>
      </c>
    </row>
  </sheetData>
  <sheetProtection/>
  <dataValidations count="6">
    <dataValidation type="list" allowBlank="1" showInputMessage="1" showErrorMessage="1" prompt="Enter la/lb Between 1 and .5" errorTitle="ERROR" error="The Ratio of la and lb should be b/w 1 and .5.and divisible by 5." sqref="B9">
      <formula1>"1,.95,.9,.85,.8,.75,.7,.65,.6,.55,.5"</formula1>
    </dataValidation>
    <dataValidation type="list" allowBlank="1" showInputMessage="1" showErrorMessage="1" errorTitle="Selection of cases" error="Enter Whole Number between 1 and 9." sqref="B3">
      <formula1>"1,2,3,4,5,6,7,8,9"</formula1>
    </dataValidation>
    <dataValidation type="custom" allowBlank="1" showInputMessage="1" showErrorMessage="1" prompt="Enter Longer Length" errorTitle="Error " error="Longer Length Must be Greater or equal to the Shorter One.&#10;" sqref="B5">
      <formula1>B5&gt;=B4</formula1>
    </dataValidation>
    <dataValidation allowBlank="1" showInputMessage="1" showErrorMessage="1" prompt="Enter Shorter length" sqref="B4"/>
    <dataValidation type="list" allowBlank="1" showInputMessage="1" showErrorMessage="1" prompt="Enter .1042 for Simply Supported and .0625 for Fixed Ends&#10;" sqref="B49">
      <formula1>".1042,.0625"</formula1>
    </dataValidation>
    <dataValidation type="list" allowBlank="1" showInputMessage="1" showErrorMessage="1" prompt="Enter .1042 for Simply Supported and .09375 for Fixed Ends&#10;" sqref="B50">
      <formula1>".1042,.09375"</formula1>
    </dataValidation>
  </dataValidations>
  <printOptions/>
  <pageMargins left="0.75" right="0.75" top="1" bottom="1" header="0.5" footer="0.5"/>
  <pageSetup fitToHeight="1" fitToWidth="1" horizontalDpi="300" verticalDpi="3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8"/>
  <sheetViews>
    <sheetView zoomScale="75" zoomScaleNormal="75" zoomScalePageLayoutView="0" workbookViewId="0" topLeftCell="A16">
      <selection activeCell="B37" sqref="B37"/>
    </sheetView>
  </sheetViews>
  <sheetFormatPr defaultColWidth="9.140625" defaultRowHeight="12.75"/>
  <cols>
    <col min="1" max="1" width="28.421875" style="0" customWidth="1"/>
  </cols>
  <sheetData>
    <row r="1" ht="12.75">
      <c r="A1" s="29" t="s">
        <v>99</v>
      </c>
    </row>
    <row r="2" ht="12.75">
      <c r="B2" s="30"/>
    </row>
    <row r="4" spans="1:3" ht="12.75">
      <c r="A4" t="s">
        <v>105</v>
      </c>
      <c r="B4">
        <f>57000*('Input,output'!B6)^0.5</f>
        <v>2792418.306772823</v>
      </c>
      <c r="C4" t="s">
        <v>65</v>
      </c>
    </row>
    <row r="5" spans="1:3" ht="14.25">
      <c r="A5" t="s">
        <v>104</v>
      </c>
      <c r="B5">
        <f>12*'Input,output'!B8^3/12</f>
        <v>125</v>
      </c>
      <c r="C5" t="s">
        <v>106</v>
      </c>
    </row>
    <row r="7" ht="12.75">
      <c r="A7" t="s">
        <v>100</v>
      </c>
    </row>
    <row r="9" spans="1:2" ht="12.75">
      <c r="A9" s="31" t="s">
        <v>112</v>
      </c>
      <c r="B9" s="36">
        <f>'Input,output'!B49</f>
        <v>0.0625</v>
      </c>
    </row>
    <row r="10" ht="12.75">
      <c r="A10" t="s">
        <v>101</v>
      </c>
    </row>
    <row r="11" spans="1:3" ht="12.75">
      <c r="A11" t="s">
        <v>102</v>
      </c>
      <c r="B11">
        <f>'Ca +ve DL'!B18*'Input,output'!B18*'Input,output'!B4^2*12/1.4</f>
        <v>12140.622</v>
      </c>
      <c r="C11" t="s">
        <v>103</v>
      </c>
    </row>
    <row r="13" spans="1:3" ht="12.75">
      <c r="A13" t="s">
        <v>109</v>
      </c>
      <c r="B13" s="32">
        <f>B9*B11*('Input,output'!B4*12)^2/(Deflection!B4*Deflection!B5)</f>
        <v>0.05290292222254018</v>
      </c>
      <c r="C13" t="s">
        <v>66</v>
      </c>
    </row>
    <row r="15" ht="12.75">
      <c r="A15" t="s">
        <v>107</v>
      </c>
    </row>
    <row r="16" spans="1:3" ht="12.75">
      <c r="A16" t="s">
        <v>108</v>
      </c>
      <c r="B16">
        <f>'Cb +ve DL'!B18*'Input,output'!B18*'Input,output'!B5^2*12/1.4</f>
        <v>7663.1804999999995</v>
      </c>
      <c r="C16" t="s">
        <v>103</v>
      </c>
    </row>
    <row r="18" spans="1:3" ht="12.75">
      <c r="A18" t="s">
        <v>110</v>
      </c>
      <c r="B18">
        <f>B9*B16*('Input,output'!B5*12)^2/(Deflection!B4*Deflection!B5)</f>
        <v>0.05137602761380763</v>
      </c>
      <c r="C18" t="s">
        <v>66</v>
      </c>
    </row>
    <row r="20" ht="12.75">
      <c r="A20" t="s">
        <v>111</v>
      </c>
    </row>
    <row r="22" spans="1:2" ht="12.75">
      <c r="A22" s="31" t="s">
        <v>113</v>
      </c>
      <c r="B22" s="36">
        <f>'Input,output'!B50</f>
        <v>0.09375</v>
      </c>
    </row>
    <row r="23" ht="12.75">
      <c r="A23" t="s">
        <v>101</v>
      </c>
    </row>
    <row r="24" spans="1:3" ht="12.75">
      <c r="A24" t="s">
        <v>102</v>
      </c>
      <c r="B24">
        <f>'Ca +ve LL'!B18*'Input,output'!B19*'Input,output'!B4^2*12/1.7</f>
        <v>3893.76</v>
      </c>
      <c r="C24" t="s">
        <v>103</v>
      </c>
    </row>
    <row r="26" spans="1:3" ht="12.75">
      <c r="A26" t="s">
        <v>109</v>
      </c>
      <c r="B26">
        <f>B22*B24*('Input,output'!B4*12)^2/(Deflection!B4*Deflection!B5)</f>
        <v>0.025450666666819634</v>
      </c>
      <c r="C26" t="s">
        <v>66</v>
      </c>
    </row>
    <row r="28" ht="12.75">
      <c r="A28" t="s">
        <v>107</v>
      </c>
    </row>
    <row r="29" spans="1:3" ht="12.75">
      <c r="A29" t="s">
        <v>108</v>
      </c>
      <c r="B29">
        <f>'Cb +ve LL'!B18*'Input,output'!B19*'Input,output'!B5^2*12/1.7</f>
        <v>2496.15</v>
      </c>
      <c r="C29" t="s">
        <v>103</v>
      </c>
    </row>
    <row r="31" spans="1:3" ht="12.75">
      <c r="A31" t="s">
        <v>110</v>
      </c>
      <c r="B31">
        <f>B22*B29*('Input,output'!B5*12)^2/(Deflection!B4*Deflection!B5)</f>
        <v>0.025102293622381585</v>
      </c>
      <c r="C31" t="s">
        <v>66</v>
      </c>
    </row>
    <row r="33" ht="12.75">
      <c r="B33">
        <f>IF(B13&gt;B18,B13,B18)</f>
        <v>0.05290292222254018</v>
      </c>
    </row>
    <row r="34" ht="12.75">
      <c r="B34">
        <f>IF(B26&gt;B31,B26,B31)</f>
        <v>0.025450666666819634</v>
      </c>
    </row>
    <row r="36" spans="1:3" ht="12.75">
      <c r="A36" s="2" t="s">
        <v>114</v>
      </c>
      <c r="B36" s="2">
        <f>B33</f>
        <v>0.05290292222254018</v>
      </c>
      <c r="C36" s="2" t="s">
        <v>66</v>
      </c>
    </row>
    <row r="37" spans="1:3" ht="12.75">
      <c r="A37" s="2" t="s">
        <v>117</v>
      </c>
      <c r="B37" s="2">
        <f>(3*B33*0.5)+B34</f>
        <v>0.10480505000062991</v>
      </c>
      <c r="C37" s="2" t="s">
        <v>66</v>
      </c>
    </row>
    <row r="38" spans="1:3" ht="12.75">
      <c r="A38" s="2" t="s">
        <v>115</v>
      </c>
      <c r="B38" s="2">
        <f>B33*3+B34</f>
        <v>0.18415943333444018</v>
      </c>
      <c r="C38" s="2" t="s">
        <v>66</v>
      </c>
    </row>
  </sheetData>
  <sheetProtection sheet="1" objects="1" scenarios="1"/>
  <dataValidations count="2">
    <dataValidation type="list" allowBlank="1" showInputMessage="1" showErrorMessage="1" errorTitle="DEAD LOAD DEFLECTION COEFFICIENT" error="ENTER .0625 FOR BOTH ENDS FIXED AND&#10;.1042 FOR SIMPLY SUPPORTED" sqref="B2">
      <formula1>".0625,.1042"</formula1>
    </dataValidation>
    <dataValidation allowBlank="1" showInputMessage="1" showErrorMessage="1" errorTitle="DEAD LOAD DEFLECTION COEFFICIENT" error="ENTER .0625 FOR BOTH ENDS FIXED AND&#10;.1042 FOR SIMPLY SUPPORTED" sqref="B9"/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"/>
  <sheetViews>
    <sheetView zoomScale="75" zoomScaleNormal="75" zoomScalePageLayoutView="0" workbookViewId="0" topLeftCell="A1">
      <selection activeCell="I25" sqref="I25"/>
    </sheetView>
  </sheetViews>
  <sheetFormatPr defaultColWidth="9.140625" defaultRowHeight="12.75"/>
  <sheetData>
    <row r="1" spans="1:10" ht="12.75">
      <c r="A1" t="s">
        <v>0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</row>
    <row r="2" spans="1:10" ht="12.75">
      <c r="A2">
        <v>1</v>
      </c>
      <c r="B2">
        <v>0.0487</v>
      </c>
      <c r="C2">
        <v>0.0152</v>
      </c>
      <c r="D2">
        <v>0.023</v>
      </c>
      <c r="E2">
        <v>0.0252</v>
      </c>
      <c r="F2">
        <v>0.023</v>
      </c>
      <c r="G2">
        <v>0.0334</v>
      </c>
      <c r="H2">
        <v>0.0334</v>
      </c>
      <c r="I2">
        <v>0.0188</v>
      </c>
      <c r="J2">
        <v>0.0188</v>
      </c>
    </row>
    <row r="3" spans="1:10" ht="12.75">
      <c r="A3">
        <v>0.95</v>
      </c>
      <c r="B3">
        <v>0.0536</v>
      </c>
      <c r="C3">
        <v>0.0167</v>
      </c>
      <c r="D3">
        <v>0.0266</v>
      </c>
      <c r="E3">
        <v>0.0281</v>
      </c>
      <c r="F3">
        <v>0.0241</v>
      </c>
      <c r="G3">
        <v>0.0357</v>
      </c>
      <c r="H3">
        <v>0.0378</v>
      </c>
      <c r="I3">
        <v>0.0212</v>
      </c>
      <c r="J3">
        <v>0.0202</v>
      </c>
    </row>
    <row r="4" spans="1:10" ht="12.75">
      <c r="A4">
        <v>0.9</v>
      </c>
      <c r="B4">
        <v>0.0584</v>
      </c>
      <c r="C4">
        <v>0.0181</v>
      </c>
      <c r="D4">
        <v>0.0303</v>
      </c>
      <c r="E4">
        <v>0.0302</v>
      </c>
      <c r="F4">
        <v>0.0251</v>
      </c>
      <c r="G4">
        <v>0.038</v>
      </c>
      <c r="H4">
        <v>0.0422</v>
      </c>
      <c r="I4">
        <v>0.0236</v>
      </c>
      <c r="J4">
        <v>0.0214</v>
      </c>
    </row>
    <row r="5" spans="1:10" ht="12.75">
      <c r="A5">
        <v>0.85</v>
      </c>
      <c r="B5">
        <v>0.0678</v>
      </c>
      <c r="C5">
        <v>0.0207</v>
      </c>
      <c r="D5">
        <v>0.0383</v>
      </c>
      <c r="E5">
        <v>0.0348</v>
      </c>
      <c r="F5">
        <v>0.0267</v>
      </c>
      <c r="G5">
        <v>0.042</v>
      </c>
      <c r="H5">
        <v>0.0512</v>
      </c>
      <c r="I5">
        <v>0.0284</v>
      </c>
      <c r="J5">
        <v>0.0236</v>
      </c>
    </row>
    <row r="6" spans="1:10" ht="12.75">
      <c r="A6">
        <v>0.8</v>
      </c>
      <c r="B6">
        <v>0.0728</v>
      </c>
      <c r="C6">
        <v>0.0219</v>
      </c>
      <c r="D6">
        <v>0.0425</v>
      </c>
      <c r="E6">
        <v>0.0369</v>
      </c>
      <c r="F6">
        <v>0.0275</v>
      </c>
      <c r="G6">
        <v>0.0438</v>
      </c>
      <c r="H6">
        <v>0.0557</v>
      </c>
      <c r="I6">
        <v>0.0308</v>
      </c>
      <c r="J6">
        <v>0.0245</v>
      </c>
    </row>
    <row r="7" spans="1:10" ht="12.75">
      <c r="A7">
        <v>0.75</v>
      </c>
      <c r="B7">
        <v>0.0809</v>
      </c>
      <c r="C7">
        <v>0.024</v>
      </c>
      <c r="D7">
        <v>0.051</v>
      </c>
      <c r="E7">
        <v>0.0408</v>
      </c>
      <c r="F7">
        <v>0.0285</v>
      </c>
      <c r="G7">
        <v>0.0472</v>
      </c>
      <c r="H7">
        <v>0.0645</v>
      </c>
      <c r="I7">
        <v>0.0351</v>
      </c>
      <c r="J7">
        <v>0.0261</v>
      </c>
    </row>
    <row r="8" spans="1:10" ht="12.75">
      <c r="A8">
        <v>0.7</v>
      </c>
      <c r="B8">
        <v>0.085</v>
      </c>
      <c r="C8">
        <v>0.0248</v>
      </c>
      <c r="D8">
        <v>0.0553</v>
      </c>
      <c r="E8">
        <v>0.0426</v>
      </c>
      <c r="F8">
        <v>0.0289</v>
      </c>
      <c r="G8">
        <v>0.0485</v>
      </c>
      <c r="H8">
        <v>0.0689</v>
      </c>
      <c r="I8">
        <v>0.0371</v>
      </c>
      <c r="J8">
        <v>0.0268</v>
      </c>
    </row>
    <row r="9" spans="1:10" ht="12.75">
      <c r="A9">
        <v>0.65</v>
      </c>
      <c r="B9">
        <v>0.0963</v>
      </c>
      <c r="C9">
        <v>0.0271</v>
      </c>
      <c r="D9">
        <v>0.0681</v>
      </c>
      <c r="E9">
        <v>0.0472</v>
      </c>
      <c r="F9">
        <v>0.03</v>
      </c>
      <c r="G9">
        <v>0.0521</v>
      </c>
      <c r="H9">
        <v>0.0815</v>
      </c>
      <c r="I9">
        <v>0.0426</v>
      </c>
      <c r="J9">
        <v>0.0285</v>
      </c>
    </row>
    <row r="10" spans="1:10" ht="12.75">
      <c r="A10">
        <v>0.6</v>
      </c>
      <c r="B10">
        <v>0.1029</v>
      </c>
      <c r="C10">
        <v>0.0282</v>
      </c>
      <c r="D10">
        <v>0.0762</v>
      </c>
      <c r="E10">
        <v>0.0496</v>
      </c>
      <c r="F10">
        <v>0.0305</v>
      </c>
      <c r="G10">
        <v>0.0541</v>
      </c>
      <c r="H10">
        <v>0.0892</v>
      </c>
      <c r="I10">
        <v>0.0457</v>
      </c>
      <c r="J10">
        <v>0.0294</v>
      </c>
    </row>
    <row r="11" spans="1:10" ht="12.75">
      <c r="A11">
        <v>0.55</v>
      </c>
      <c r="B11">
        <v>0.1118</v>
      </c>
      <c r="C11">
        <v>0.0294</v>
      </c>
      <c r="D11">
        <v>0.0878</v>
      </c>
      <c r="E11">
        <v>0.0529</v>
      </c>
      <c r="F11">
        <v>0.0309</v>
      </c>
      <c r="G11">
        <v>0.0569</v>
      </c>
      <c r="H11">
        <v>0.0994</v>
      </c>
      <c r="I11">
        <v>0.0495</v>
      </c>
      <c r="J11">
        <v>0.0303</v>
      </c>
    </row>
    <row r="12" spans="1:10" ht="12.75">
      <c r="A12">
        <v>0.5</v>
      </c>
      <c r="B12">
        <v>0.1215</v>
      </c>
      <c r="C12">
        <v>0.0304</v>
      </c>
      <c r="D12">
        <v>0.1013</v>
      </c>
      <c r="E12">
        <v>0.0562</v>
      </c>
      <c r="F12">
        <v>0.0313</v>
      </c>
      <c r="G12">
        <v>0.0585</v>
      </c>
      <c r="H12">
        <v>0.1112</v>
      </c>
      <c r="I12">
        <v>0.0539</v>
      </c>
      <c r="J12">
        <v>0.0309</v>
      </c>
    </row>
    <row r="13" ht="12.75" hidden="1"/>
    <row r="14" spans="2:10" ht="12.75" hidden="1">
      <c r="B14">
        <f>VLOOKUP('Input,output'!$B$9,$A$2:$J$12,2,FALSE)</f>
        <v>0.0728</v>
      </c>
      <c r="C14">
        <f>VLOOKUP('Input,output'!$B$9,$A$2:$J$12,3,FALSE)</f>
        <v>0.0219</v>
      </c>
      <c r="D14">
        <f>VLOOKUP('Input,output'!$B$9,$A$2:$J$12,4,FALSE)</f>
        <v>0.0425</v>
      </c>
      <c r="E14">
        <f>VLOOKUP('Input,output'!$B$9,$A$2:$J$12,5,FALSE)</f>
        <v>0.0369</v>
      </c>
      <c r="F14">
        <f>VLOOKUP('Input,output'!$B$9,$A$2:$J$12,6,FALSE)</f>
        <v>0.0275</v>
      </c>
      <c r="G14">
        <f>VLOOKUP('Input,output'!$B$9,$A$2:$J$12,7,FALSE)</f>
        <v>0.0438</v>
      </c>
      <c r="H14">
        <f>VLOOKUP('Input,output'!$B$9,$A$2:$J$12,8,FALSE)</f>
        <v>0.0557</v>
      </c>
      <c r="I14">
        <f>VLOOKUP('Input,output'!$B$9,$A$2:$J$12,9,FALSE)</f>
        <v>0.0308</v>
      </c>
      <c r="J14">
        <f>VLOOKUP('Input,output'!$B$9,$A$2:$J$12,10,FALSE)</f>
        <v>0.0245</v>
      </c>
    </row>
    <row r="15" spans="2:10" ht="12.75" hidden="1">
      <c r="B15">
        <v>1</v>
      </c>
      <c r="C15">
        <v>2</v>
      </c>
      <c r="D15">
        <v>3</v>
      </c>
      <c r="E15">
        <v>4</v>
      </c>
      <c r="F15">
        <v>5</v>
      </c>
      <c r="G15">
        <v>6</v>
      </c>
      <c r="H15">
        <v>7</v>
      </c>
      <c r="I15">
        <v>8</v>
      </c>
      <c r="J15">
        <v>9</v>
      </c>
    </row>
    <row r="16" spans="2:10" ht="12.75" hidden="1">
      <c r="B16">
        <f>B14</f>
        <v>0.0728</v>
      </c>
      <c r="C16">
        <f aca="true" t="shared" si="0" ref="C16:J16">C14</f>
        <v>0.0219</v>
      </c>
      <c r="D16">
        <f t="shared" si="0"/>
        <v>0.0425</v>
      </c>
      <c r="E16">
        <f t="shared" si="0"/>
        <v>0.0369</v>
      </c>
      <c r="F16">
        <f t="shared" si="0"/>
        <v>0.0275</v>
      </c>
      <c r="G16">
        <f t="shared" si="0"/>
        <v>0.0438</v>
      </c>
      <c r="H16">
        <f t="shared" si="0"/>
        <v>0.0557</v>
      </c>
      <c r="I16">
        <f t="shared" si="0"/>
        <v>0.0308</v>
      </c>
      <c r="J16">
        <f t="shared" si="0"/>
        <v>0.0245</v>
      </c>
    </row>
    <row r="17" spans="1:2" ht="12.75" hidden="1">
      <c r="A17" s="2" t="s">
        <v>125</v>
      </c>
      <c r="B17" s="2">
        <f>HLOOKUP('Input,output'!B3,B15:J16,2,FALSE)</f>
        <v>0.0369</v>
      </c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="75" zoomScaleNormal="75" zoomScalePageLayoutView="0" workbookViewId="0" topLeftCell="A1">
      <selection activeCell="B37" sqref="B37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ht="12.75">
      <c r="A2">
        <v>1</v>
      </c>
      <c r="B2">
        <v>0</v>
      </c>
      <c r="C2">
        <v>0.045</v>
      </c>
      <c r="D2">
        <v>0</v>
      </c>
      <c r="E2">
        <v>0.05</v>
      </c>
      <c r="F2">
        <v>0.075</v>
      </c>
      <c r="G2">
        <v>0.071</v>
      </c>
      <c r="H2">
        <v>0</v>
      </c>
      <c r="I2">
        <v>0.033</v>
      </c>
      <c r="J2">
        <v>0.061</v>
      </c>
    </row>
    <row r="3" spans="1:10" ht="12.75">
      <c r="A3">
        <v>0.95</v>
      </c>
      <c r="B3">
        <v>0</v>
      </c>
      <c r="C3">
        <v>0.05</v>
      </c>
      <c r="D3">
        <v>0</v>
      </c>
      <c r="E3">
        <v>0.055</v>
      </c>
      <c r="F3">
        <v>0.079</v>
      </c>
      <c r="G3">
        <v>0.075</v>
      </c>
      <c r="H3">
        <v>0</v>
      </c>
      <c r="I3">
        <v>0.038</v>
      </c>
      <c r="J3">
        <v>0.065</v>
      </c>
    </row>
    <row r="4" spans="1:10" ht="12.75">
      <c r="A4">
        <v>0.9</v>
      </c>
      <c r="B4">
        <v>0</v>
      </c>
      <c r="C4">
        <v>0.055</v>
      </c>
      <c r="D4">
        <v>0</v>
      </c>
      <c r="E4">
        <v>0.06</v>
      </c>
      <c r="F4">
        <v>0.08</v>
      </c>
      <c r="G4">
        <v>0.079</v>
      </c>
      <c r="H4">
        <v>0</v>
      </c>
      <c r="I4">
        <v>0.043</v>
      </c>
      <c r="J4">
        <v>0.068</v>
      </c>
    </row>
    <row r="5" spans="1:10" ht="12.75">
      <c r="A5">
        <v>0.85</v>
      </c>
      <c r="B5">
        <v>0</v>
      </c>
      <c r="C5">
        <v>0.06</v>
      </c>
      <c r="D5">
        <v>0</v>
      </c>
      <c r="E5">
        <v>0.066</v>
      </c>
      <c r="F5">
        <v>0.082</v>
      </c>
      <c r="G5">
        <v>0.083</v>
      </c>
      <c r="H5">
        <v>0</v>
      </c>
      <c r="I5">
        <v>0.049</v>
      </c>
      <c r="J5">
        <v>0.072</v>
      </c>
    </row>
    <row r="6" spans="1:10" ht="12.75">
      <c r="A6">
        <v>0.8</v>
      </c>
      <c r="B6">
        <v>0</v>
      </c>
      <c r="C6">
        <v>0.065</v>
      </c>
      <c r="D6">
        <v>0</v>
      </c>
      <c r="E6">
        <v>0.071</v>
      </c>
      <c r="F6">
        <v>0.083</v>
      </c>
      <c r="G6">
        <v>0.086</v>
      </c>
      <c r="H6">
        <v>0</v>
      </c>
      <c r="I6">
        <v>0.055</v>
      </c>
      <c r="J6">
        <v>0.075</v>
      </c>
    </row>
    <row r="7" spans="1:10" ht="12.75">
      <c r="A7">
        <v>0.75</v>
      </c>
      <c r="B7">
        <v>0</v>
      </c>
      <c r="C7">
        <v>0.069</v>
      </c>
      <c r="D7">
        <v>0</v>
      </c>
      <c r="E7">
        <v>0.076</v>
      </c>
      <c r="F7">
        <v>0.085</v>
      </c>
      <c r="G7">
        <v>0.088</v>
      </c>
      <c r="H7">
        <v>0</v>
      </c>
      <c r="I7">
        <v>0.061</v>
      </c>
      <c r="J7">
        <v>0.078</v>
      </c>
    </row>
    <row r="8" spans="1:10" ht="12.75">
      <c r="A8">
        <v>0.7</v>
      </c>
      <c r="B8">
        <v>0</v>
      </c>
      <c r="C8">
        <v>0.074</v>
      </c>
      <c r="D8">
        <v>0</v>
      </c>
      <c r="E8">
        <v>0.081</v>
      </c>
      <c r="F8">
        <v>0.086</v>
      </c>
      <c r="G8">
        <v>0.091</v>
      </c>
      <c r="H8">
        <v>0</v>
      </c>
      <c r="I8">
        <v>0.068</v>
      </c>
      <c r="J8">
        <v>0.081</v>
      </c>
    </row>
    <row r="9" spans="1:10" ht="12.75">
      <c r="A9">
        <v>0.65</v>
      </c>
      <c r="B9">
        <v>0</v>
      </c>
      <c r="C9">
        <v>0.077</v>
      </c>
      <c r="D9">
        <v>0</v>
      </c>
      <c r="E9">
        <v>0.085</v>
      </c>
      <c r="F9">
        <v>0.087</v>
      </c>
      <c r="G9">
        <v>0.093</v>
      </c>
      <c r="H9">
        <v>0</v>
      </c>
      <c r="I9">
        <v>0.074</v>
      </c>
      <c r="J9">
        <v>0.083</v>
      </c>
    </row>
    <row r="10" spans="1:10" ht="12.75">
      <c r="A10">
        <v>0.6</v>
      </c>
      <c r="B10">
        <v>0</v>
      </c>
      <c r="C10">
        <v>0.081</v>
      </c>
      <c r="D10">
        <v>0</v>
      </c>
      <c r="E10">
        <v>0.089</v>
      </c>
      <c r="F10">
        <v>0.088</v>
      </c>
      <c r="G10">
        <v>0.095</v>
      </c>
      <c r="H10">
        <v>0</v>
      </c>
      <c r="I10">
        <v>0.08</v>
      </c>
      <c r="J10">
        <v>0.085</v>
      </c>
    </row>
    <row r="11" spans="1:10" ht="12.75">
      <c r="A11">
        <v>0.55</v>
      </c>
      <c r="B11">
        <v>0</v>
      </c>
      <c r="C11">
        <v>0.084</v>
      </c>
      <c r="D11">
        <v>0</v>
      </c>
      <c r="E11">
        <v>0.092</v>
      </c>
      <c r="F11">
        <v>0.089</v>
      </c>
      <c r="G11">
        <v>0.096</v>
      </c>
      <c r="H11">
        <v>0</v>
      </c>
      <c r="I11">
        <v>0.085</v>
      </c>
      <c r="J11">
        <v>0.086</v>
      </c>
    </row>
    <row r="12" spans="1:10" ht="12.75">
      <c r="A12">
        <v>0.5</v>
      </c>
      <c r="B12">
        <v>0</v>
      </c>
      <c r="C12">
        <v>0.086</v>
      </c>
      <c r="D12">
        <v>0</v>
      </c>
      <c r="E12">
        <v>0.094</v>
      </c>
      <c r="F12">
        <v>0.09</v>
      </c>
      <c r="G12">
        <v>0.097</v>
      </c>
      <c r="H12">
        <v>0</v>
      </c>
      <c r="I12">
        <v>0.089</v>
      </c>
      <c r="J12">
        <v>0.088</v>
      </c>
    </row>
    <row r="13" ht="12.75" hidden="1"/>
    <row r="14" spans="2:10" ht="12.75" hidden="1">
      <c r="B14">
        <f>VLOOKUP('Input,output'!$B$9,$A$2:$J$12,2,FALSE)</f>
        <v>0</v>
      </c>
      <c r="C14">
        <f>VLOOKUP('Input,output'!$B$9,$A$2:$J$12,3,FALSE)</f>
        <v>0.065</v>
      </c>
      <c r="D14">
        <f>VLOOKUP('Input,output'!$B$9,$A$2:$J$12,4,FALSE)</f>
        <v>0</v>
      </c>
      <c r="E14">
        <f>VLOOKUP('Input,output'!$B$9,$A$2:$J$12,5,FALSE)</f>
        <v>0.071</v>
      </c>
      <c r="F14">
        <f>VLOOKUP('Input,output'!$B$9,$A$2:$J$12,6,FALSE)</f>
        <v>0.083</v>
      </c>
      <c r="G14">
        <f>VLOOKUP('Input,output'!$B$9,$A$2:$J$12,7,FALSE)</f>
        <v>0.086</v>
      </c>
      <c r="H14">
        <f>VLOOKUP('Input,output'!$B$9,$A$2:$J$12,8,FALSE)</f>
        <v>0</v>
      </c>
      <c r="I14">
        <f>VLOOKUP('Input,output'!$B$9,$A$2:$J$12,9,FALSE)</f>
        <v>0.055</v>
      </c>
      <c r="J14">
        <f>VLOOKUP('Input,output'!$B$9,$A$2:$J$12,10,FALSE)</f>
        <v>0.075</v>
      </c>
    </row>
    <row r="15" spans="2:10" ht="12.75" hidden="1">
      <c r="B15">
        <v>1</v>
      </c>
      <c r="C15">
        <v>2</v>
      </c>
      <c r="D15">
        <v>3</v>
      </c>
      <c r="E15">
        <v>4</v>
      </c>
      <c r="F15">
        <v>5</v>
      </c>
      <c r="G15">
        <v>6</v>
      </c>
      <c r="H15">
        <v>7</v>
      </c>
      <c r="I15">
        <v>8</v>
      </c>
      <c r="J15">
        <v>9</v>
      </c>
    </row>
    <row r="16" spans="2:10" ht="12.75" hidden="1">
      <c r="B16">
        <f>B14</f>
        <v>0</v>
      </c>
      <c r="C16">
        <f aca="true" t="shared" si="0" ref="C16:J16">C14</f>
        <v>0.065</v>
      </c>
      <c r="D16">
        <f t="shared" si="0"/>
        <v>0</v>
      </c>
      <c r="E16">
        <f t="shared" si="0"/>
        <v>0.071</v>
      </c>
      <c r="F16">
        <f t="shared" si="0"/>
        <v>0.083</v>
      </c>
      <c r="G16">
        <f t="shared" si="0"/>
        <v>0.086</v>
      </c>
      <c r="H16">
        <f t="shared" si="0"/>
        <v>0</v>
      </c>
      <c r="I16">
        <f t="shared" si="0"/>
        <v>0.055</v>
      </c>
      <c r="J16">
        <f t="shared" si="0"/>
        <v>0.075</v>
      </c>
    </row>
    <row r="17" spans="1:2" ht="12.75" hidden="1">
      <c r="A17" s="2" t="s">
        <v>28</v>
      </c>
      <c r="B17" s="2">
        <f>HLOOKUP('Input,output'!B3,B15:J16,2,FALSE)</f>
        <v>0.071</v>
      </c>
    </row>
  </sheetData>
  <sheetProtection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="75" zoomScaleNormal="75" zoomScalePageLayoutView="0" workbookViewId="0" topLeftCell="A1">
      <selection activeCell="A18" sqref="A18"/>
    </sheetView>
  </sheetViews>
  <sheetFormatPr defaultColWidth="9.140625" defaultRowHeight="12.75"/>
  <sheetData>
    <row r="1" spans="1:10" ht="12.75">
      <c r="A1" t="s">
        <v>0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</row>
    <row r="2" spans="1:10" ht="12.75">
      <c r="A2">
        <v>1</v>
      </c>
      <c r="B2">
        <v>0</v>
      </c>
      <c r="C2">
        <v>0.045</v>
      </c>
      <c r="D2">
        <v>0.076</v>
      </c>
      <c r="E2">
        <v>0.05</v>
      </c>
      <c r="F2">
        <v>0</v>
      </c>
      <c r="G2">
        <v>0</v>
      </c>
      <c r="H2">
        <v>0.071</v>
      </c>
      <c r="I2">
        <v>0.061</v>
      </c>
      <c r="J2">
        <v>0.033</v>
      </c>
    </row>
    <row r="3" spans="1:10" ht="12.75">
      <c r="A3">
        <v>0.95</v>
      </c>
      <c r="B3">
        <v>0</v>
      </c>
      <c r="C3">
        <v>0.041</v>
      </c>
      <c r="D3">
        <v>0.072</v>
      </c>
      <c r="E3">
        <v>0.045</v>
      </c>
      <c r="F3">
        <v>0</v>
      </c>
      <c r="G3">
        <v>0</v>
      </c>
      <c r="H3">
        <v>0.067</v>
      </c>
      <c r="I3">
        <v>0.056</v>
      </c>
      <c r="J3">
        <v>0.029</v>
      </c>
    </row>
    <row r="4" spans="1:10" ht="12.75">
      <c r="A4">
        <v>0.9</v>
      </c>
      <c r="B4">
        <v>0</v>
      </c>
      <c r="C4">
        <v>0.037</v>
      </c>
      <c r="D4">
        <v>0.07</v>
      </c>
      <c r="E4">
        <v>0.04</v>
      </c>
      <c r="F4">
        <v>0</v>
      </c>
      <c r="G4">
        <v>0</v>
      </c>
      <c r="H4">
        <v>0.062</v>
      </c>
      <c r="I4">
        <v>0.052</v>
      </c>
      <c r="J4">
        <v>0.025</v>
      </c>
    </row>
    <row r="5" spans="1:10" ht="12.75">
      <c r="A5">
        <v>0.85</v>
      </c>
      <c r="B5">
        <v>0</v>
      </c>
      <c r="C5">
        <v>0.031</v>
      </c>
      <c r="D5">
        <v>0.065</v>
      </c>
      <c r="E5">
        <v>0.034</v>
      </c>
      <c r="F5">
        <v>0</v>
      </c>
      <c r="G5">
        <v>0</v>
      </c>
      <c r="H5">
        <v>0.057</v>
      </c>
      <c r="I5">
        <v>0.046</v>
      </c>
      <c r="J5">
        <v>0.021</v>
      </c>
    </row>
    <row r="6" spans="1:10" ht="12.75">
      <c r="A6">
        <v>0.8</v>
      </c>
      <c r="B6">
        <v>0</v>
      </c>
      <c r="C6">
        <v>0.027</v>
      </c>
      <c r="D6">
        <v>0.061</v>
      </c>
      <c r="E6">
        <v>0.029</v>
      </c>
      <c r="F6">
        <v>0</v>
      </c>
      <c r="G6">
        <v>0</v>
      </c>
      <c r="H6">
        <v>0.051</v>
      </c>
      <c r="I6">
        <v>0.041</v>
      </c>
      <c r="J6">
        <v>0.017</v>
      </c>
    </row>
    <row r="7" spans="1:10" ht="12.75">
      <c r="A7">
        <v>0.75</v>
      </c>
      <c r="B7">
        <v>0</v>
      </c>
      <c r="C7">
        <v>0.022</v>
      </c>
      <c r="D7">
        <v>0.056</v>
      </c>
      <c r="E7">
        <v>0.024</v>
      </c>
      <c r="F7">
        <v>0</v>
      </c>
      <c r="G7">
        <v>0</v>
      </c>
      <c r="H7">
        <v>0.044</v>
      </c>
      <c r="I7">
        <v>0.036</v>
      </c>
      <c r="J7">
        <v>0.014</v>
      </c>
    </row>
    <row r="8" spans="1:10" ht="12.75">
      <c r="A8">
        <v>0.7</v>
      </c>
      <c r="B8">
        <v>0</v>
      </c>
      <c r="C8">
        <v>0.017</v>
      </c>
      <c r="D8">
        <v>0.05</v>
      </c>
      <c r="E8">
        <v>0.019</v>
      </c>
      <c r="F8">
        <v>0</v>
      </c>
      <c r="G8">
        <v>0</v>
      </c>
      <c r="H8">
        <v>0.038</v>
      </c>
      <c r="I8">
        <v>0.029</v>
      </c>
      <c r="J8">
        <v>0.011</v>
      </c>
    </row>
    <row r="9" spans="1:10" ht="12.75">
      <c r="A9">
        <v>0.65</v>
      </c>
      <c r="B9">
        <v>0</v>
      </c>
      <c r="C9">
        <v>0.014</v>
      </c>
      <c r="D9">
        <v>0.043</v>
      </c>
      <c r="E9">
        <v>0.015</v>
      </c>
      <c r="F9">
        <v>0</v>
      </c>
      <c r="G9">
        <v>0</v>
      </c>
      <c r="H9">
        <v>0.031</v>
      </c>
      <c r="I9">
        <v>0.024</v>
      </c>
      <c r="J9">
        <v>0.008</v>
      </c>
    </row>
    <row r="10" spans="1:10" ht="12.75">
      <c r="A10">
        <v>0.6</v>
      </c>
      <c r="B10">
        <v>0</v>
      </c>
      <c r="C10">
        <v>0.01</v>
      </c>
      <c r="D10">
        <v>0.035</v>
      </c>
      <c r="E10">
        <v>0.011</v>
      </c>
      <c r="F10">
        <v>0</v>
      </c>
      <c r="G10">
        <v>0</v>
      </c>
      <c r="H10">
        <v>0.024</v>
      </c>
      <c r="I10">
        <v>0.018</v>
      </c>
      <c r="J10">
        <v>0.006</v>
      </c>
    </row>
    <row r="11" spans="1:10" ht="12.75">
      <c r="A11">
        <v>0.55</v>
      </c>
      <c r="B11">
        <v>0</v>
      </c>
      <c r="C11">
        <v>0.007</v>
      </c>
      <c r="D11">
        <v>0.028</v>
      </c>
      <c r="E11">
        <v>0.008</v>
      </c>
      <c r="F11">
        <v>0</v>
      </c>
      <c r="G11">
        <v>0</v>
      </c>
      <c r="H11">
        <v>0.019</v>
      </c>
      <c r="I11">
        <v>0.014</v>
      </c>
      <c r="J11">
        <v>0.005</v>
      </c>
    </row>
    <row r="12" spans="1:10" ht="12.75">
      <c r="A12">
        <v>0.5</v>
      </c>
      <c r="B12">
        <v>0</v>
      </c>
      <c r="C12">
        <v>0.006</v>
      </c>
      <c r="D12">
        <v>0.022</v>
      </c>
      <c r="E12">
        <v>0.006</v>
      </c>
      <c r="F12">
        <v>0</v>
      </c>
      <c r="G12">
        <v>0</v>
      </c>
      <c r="H12">
        <v>0.014</v>
      </c>
      <c r="I12">
        <v>0.01</v>
      </c>
      <c r="J12">
        <v>0.003</v>
      </c>
    </row>
    <row r="13" ht="12.75" hidden="1"/>
    <row r="14" spans="2:10" ht="12.75" hidden="1">
      <c r="B14">
        <f>VLOOKUP('Input,output'!$B$9,$A$2:$J$12,2,FALSE)</f>
        <v>0</v>
      </c>
      <c r="C14">
        <f>VLOOKUP('Input,output'!$B$9,$A$2:$J$12,3,FALSE)</f>
        <v>0.027</v>
      </c>
      <c r="D14">
        <f>VLOOKUP('Input,output'!$B$9,$A$2:$J$12,4,FALSE)</f>
        <v>0.061</v>
      </c>
      <c r="E14">
        <f>VLOOKUP('Input,output'!$B$9,$A$2:$J$12,5,FALSE)</f>
        <v>0.029</v>
      </c>
      <c r="F14">
        <f>VLOOKUP('Input,output'!$B$9,$A$2:$J$12,6,FALSE)</f>
        <v>0</v>
      </c>
      <c r="G14">
        <f>VLOOKUP('Input,output'!$B$9,$A$2:$J$12,7,FALSE)</f>
        <v>0</v>
      </c>
      <c r="H14">
        <f>VLOOKUP('Input,output'!$B$9,$A$2:$J$12,8,FALSE)</f>
        <v>0.051</v>
      </c>
      <c r="I14">
        <f>VLOOKUP('Input,output'!$B$9,$A$2:$J$12,9,FALSE)</f>
        <v>0.041</v>
      </c>
      <c r="J14">
        <f>VLOOKUP('Input,output'!$B$9,$A$2:$J$12,10,FALSE)</f>
        <v>0.017</v>
      </c>
    </row>
    <row r="15" spans="2:10" ht="12.75" hidden="1">
      <c r="B15">
        <v>1</v>
      </c>
      <c r="C15">
        <v>2</v>
      </c>
      <c r="D15">
        <v>3</v>
      </c>
      <c r="E15">
        <v>4</v>
      </c>
      <c r="F15">
        <v>5</v>
      </c>
      <c r="G15">
        <v>6</v>
      </c>
      <c r="H15">
        <v>7</v>
      </c>
      <c r="I15">
        <v>8</v>
      </c>
      <c r="J15">
        <v>9</v>
      </c>
    </row>
    <row r="16" spans="2:10" ht="12.75" hidden="1">
      <c r="B16">
        <f>B14</f>
        <v>0</v>
      </c>
      <c r="C16">
        <f aca="true" t="shared" si="0" ref="C16:J16">C14</f>
        <v>0.027</v>
      </c>
      <c r="D16">
        <f t="shared" si="0"/>
        <v>0.061</v>
      </c>
      <c r="E16">
        <f t="shared" si="0"/>
        <v>0.029</v>
      </c>
      <c r="F16">
        <f t="shared" si="0"/>
        <v>0</v>
      </c>
      <c r="G16">
        <f t="shared" si="0"/>
        <v>0</v>
      </c>
      <c r="H16">
        <f t="shared" si="0"/>
        <v>0.051</v>
      </c>
      <c r="I16">
        <f t="shared" si="0"/>
        <v>0.041</v>
      </c>
      <c r="J16">
        <f t="shared" si="0"/>
        <v>0.017</v>
      </c>
    </row>
    <row r="17" spans="1:2" ht="12.75" hidden="1">
      <c r="A17" s="2" t="s">
        <v>29</v>
      </c>
      <c r="B17" s="2">
        <f>HLOOKUP('Input,output'!B3,B15:J16,2,FALSE)</f>
        <v>0.029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="75" zoomScaleNormal="75" zoomScalePageLayoutView="0" workbookViewId="0" topLeftCell="A1">
      <selection activeCell="E6" sqref="E6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ht="12.75">
      <c r="A2">
        <v>1</v>
      </c>
      <c r="B2">
        <v>0.036</v>
      </c>
      <c r="C2">
        <v>0.018</v>
      </c>
      <c r="D2">
        <v>0.018</v>
      </c>
      <c r="E2">
        <v>0.027</v>
      </c>
      <c r="F2">
        <v>0.027</v>
      </c>
      <c r="G2">
        <v>0.033</v>
      </c>
      <c r="H2">
        <v>0.027</v>
      </c>
      <c r="I2">
        <v>0.02</v>
      </c>
      <c r="J2">
        <v>0.023</v>
      </c>
    </row>
    <row r="3" spans="1:10" ht="12.75">
      <c r="A3">
        <v>0.95</v>
      </c>
      <c r="B3">
        <v>0.04</v>
      </c>
      <c r="C3">
        <v>0.02</v>
      </c>
      <c r="D3">
        <v>0.021</v>
      </c>
      <c r="E3">
        <v>0.03</v>
      </c>
      <c r="F3">
        <v>0.028</v>
      </c>
      <c r="G3">
        <v>0.036</v>
      </c>
      <c r="H3">
        <v>0.031</v>
      </c>
      <c r="I3">
        <v>0.022</v>
      </c>
      <c r="J3">
        <v>0.024</v>
      </c>
    </row>
    <row r="4" spans="1:10" ht="12.75">
      <c r="A4">
        <v>0.9</v>
      </c>
      <c r="B4">
        <v>0.045</v>
      </c>
      <c r="C4">
        <v>0.022</v>
      </c>
      <c r="D4">
        <v>0.025</v>
      </c>
      <c r="E4">
        <v>0.033</v>
      </c>
      <c r="F4">
        <v>0.029</v>
      </c>
      <c r="G4">
        <v>0.039</v>
      </c>
      <c r="H4">
        <v>0.035</v>
      </c>
      <c r="I4">
        <v>0.025</v>
      </c>
      <c r="J4">
        <v>0.026</v>
      </c>
    </row>
    <row r="5" spans="1:10" ht="12.75">
      <c r="A5">
        <v>0.85</v>
      </c>
      <c r="B5">
        <v>0.05</v>
      </c>
      <c r="C5">
        <v>0.024</v>
      </c>
      <c r="D5">
        <v>0.029</v>
      </c>
      <c r="E5">
        <v>0.036</v>
      </c>
      <c r="F5">
        <v>0.031</v>
      </c>
      <c r="G5">
        <v>0.042</v>
      </c>
      <c r="H5">
        <v>0.04</v>
      </c>
      <c r="I5">
        <v>0.029</v>
      </c>
      <c r="J5">
        <v>0.028</v>
      </c>
    </row>
    <row r="6" spans="1:10" ht="12.75">
      <c r="A6">
        <v>0.8</v>
      </c>
      <c r="B6">
        <v>0.056</v>
      </c>
      <c r="C6">
        <v>0.026</v>
      </c>
      <c r="D6">
        <v>0.034</v>
      </c>
      <c r="E6">
        <v>0.039</v>
      </c>
      <c r="F6">
        <v>0.032</v>
      </c>
      <c r="G6">
        <v>0.045</v>
      </c>
      <c r="H6">
        <v>0.045</v>
      </c>
      <c r="I6">
        <v>0.032</v>
      </c>
      <c r="J6">
        <v>0.029</v>
      </c>
    </row>
    <row r="7" spans="1:10" ht="12.75">
      <c r="A7">
        <v>0.75</v>
      </c>
      <c r="B7">
        <v>0.061</v>
      </c>
      <c r="C7">
        <v>0.028</v>
      </c>
      <c r="D7">
        <v>0.04</v>
      </c>
      <c r="E7">
        <v>0.043</v>
      </c>
      <c r="F7">
        <v>0.033</v>
      </c>
      <c r="G7">
        <v>0.048</v>
      </c>
      <c r="H7">
        <v>0.051</v>
      </c>
      <c r="I7">
        <v>0.036</v>
      </c>
      <c r="J7">
        <v>0.031</v>
      </c>
    </row>
    <row r="8" spans="1:10" ht="12.75">
      <c r="A8">
        <v>0.7</v>
      </c>
      <c r="B8">
        <v>0.068</v>
      </c>
      <c r="C8">
        <v>0.03</v>
      </c>
      <c r="D8">
        <v>0.046</v>
      </c>
      <c r="E8">
        <v>0.046</v>
      </c>
      <c r="F8">
        <v>0.035</v>
      </c>
      <c r="G8">
        <v>0.051</v>
      </c>
      <c r="H8">
        <v>0.058</v>
      </c>
      <c r="I8">
        <v>0.04</v>
      </c>
      <c r="J8">
        <v>0.033</v>
      </c>
    </row>
    <row r="9" spans="1:10" ht="12.75">
      <c r="A9">
        <v>0.65</v>
      </c>
      <c r="B9">
        <v>0.074</v>
      </c>
      <c r="C9">
        <v>0.032</v>
      </c>
      <c r="D9">
        <v>0.054</v>
      </c>
      <c r="E9">
        <v>0.05</v>
      </c>
      <c r="F9">
        <v>0.036</v>
      </c>
      <c r="G9">
        <v>0.054</v>
      </c>
      <c r="H9">
        <v>0.065</v>
      </c>
      <c r="I9">
        <v>0.044</v>
      </c>
      <c r="J9">
        <v>0.034</v>
      </c>
    </row>
    <row r="10" spans="1:10" ht="12.75">
      <c r="A10">
        <v>0.6</v>
      </c>
      <c r="B10">
        <v>0.081</v>
      </c>
      <c r="C10">
        <v>0.034</v>
      </c>
      <c r="D10">
        <v>0.062</v>
      </c>
      <c r="E10">
        <v>0.053</v>
      </c>
      <c r="F10">
        <v>0.037</v>
      </c>
      <c r="G10">
        <v>0.056</v>
      </c>
      <c r="H10">
        <v>0.073</v>
      </c>
      <c r="I10">
        <v>0.048</v>
      </c>
      <c r="J10">
        <v>0.036</v>
      </c>
    </row>
    <row r="11" spans="1:10" ht="12.75">
      <c r="A11">
        <v>0.55</v>
      </c>
      <c r="B11">
        <v>0.088</v>
      </c>
      <c r="C11">
        <v>0.035</v>
      </c>
      <c r="D11">
        <v>0.071</v>
      </c>
      <c r="E11">
        <v>0.056</v>
      </c>
      <c r="F11">
        <v>0.038</v>
      </c>
      <c r="G11">
        <v>0.058</v>
      </c>
      <c r="H11">
        <v>0.081</v>
      </c>
      <c r="I11">
        <v>0.052</v>
      </c>
      <c r="J11">
        <v>0.037</v>
      </c>
    </row>
    <row r="12" spans="1:10" ht="12.75">
      <c r="A12">
        <v>0.5</v>
      </c>
      <c r="B12">
        <v>0.095</v>
      </c>
      <c r="C12">
        <v>0.037</v>
      </c>
      <c r="D12">
        <v>0.08</v>
      </c>
      <c r="E12">
        <v>0.059</v>
      </c>
      <c r="F12">
        <v>0.039</v>
      </c>
      <c r="G12">
        <v>0.061</v>
      </c>
      <c r="H12">
        <v>0.089</v>
      </c>
      <c r="I12">
        <v>0.056</v>
      </c>
      <c r="J12">
        <v>0.038</v>
      </c>
    </row>
    <row r="13" ht="12.75" hidden="1"/>
    <row r="14" spans="2:10" ht="12.75" hidden="1">
      <c r="B14">
        <f>VLOOKUP('Input,output'!$B$9,$A$2:$J$12,2,FALSE)</f>
        <v>0.056</v>
      </c>
      <c r="C14">
        <f>VLOOKUP('Input,output'!$B$9,$A$2:$J$12,3,FALSE)</f>
        <v>0.026</v>
      </c>
      <c r="D14">
        <f>VLOOKUP('Input,output'!$B$9,$A$2:$J$12,4,FALSE)</f>
        <v>0.034</v>
      </c>
      <c r="E14">
        <f>VLOOKUP('Input,output'!$B$9,$A$2:$J$12,5,FALSE)</f>
        <v>0.039</v>
      </c>
      <c r="F14">
        <f>VLOOKUP('Input,output'!$B$9,$A$2:$J$12,6,FALSE)</f>
        <v>0.032</v>
      </c>
      <c r="G14">
        <f>VLOOKUP('Input,output'!$B$9,$A$2:$J$12,7,FALSE)</f>
        <v>0.045</v>
      </c>
      <c r="H14">
        <f>VLOOKUP('Input,output'!$B$9,$A$2:$J$12,8,FALSE)</f>
        <v>0.045</v>
      </c>
      <c r="I14">
        <f>VLOOKUP('Input,output'!$B$9,$A$2:$J$12,9,FALSE)</f>
        <v>0.032</v>
      </c>
      <c r="J14">
        <f>VLOOKUP('Input,output'!$B$9,$A$2:$J$12,10,FALSE)</f>
        <v>0.029</v>
      </c>
    </row>
    <row r="15" spans="2:10" ht="12.75" hidden="1">
      <c r="B15">
        <v>1</v>
      </c>
      <c r="C15">
        <v>2</v>
      </c>
      <c r="D15">
        <v>3</v>
      </c>
      <c r="E15">
        <v>4</v>
      </c>
      <c r="F15">
        <v>5</v>
      </c>
      <c r="G15">
        <v>6</v>
      </c>
      <c r="H15">
        <v>7</v>
      </c>
      <c r="I15">
        <v>8</v>
      </c>
      <c r="J15">
        <v>9</v>
      </c>
    </row>
    <row r="16" spans="2:10" ht="12.75" hidden="1">
      <c r="B16">
        <f>B14</f>
        <v>0.056</v>
      </c>
      <c r="C16">
        <f aca="true" t="shared" si="0" ref="C16:J16">C14</f>
        <v>0.026</v>
      </c>
      <c r="D16">
        <f t="shared" si="0"/>
        <v>0.034</v>
      </c>
      <c r="E16">
        <f t="shared" si="0"/>
        <v>0.039</v>
      </c>
      <c r="F16">
        <f t="shared" si="0"/>
        <v>0.032</v>
      </c>
      <c r="G16">
        <f t="shared" si="0"/>
        <v>0.045</v>
      </c>
      <c r="H16">
        <f t="shared" si="0"/>
        <v>0.045</v>
      </c>
      <c r="I16">
        <f t="shared" si="0"/>
        <v>0.032</v>
      </c>
      <c r="J16">
        <f t="shared" si="0"/>
        <v>0.029</v>
      </c>
    </row>
    <row r="17" ht="12.75" hidden="1"/>
    <row r="18" spans="1:2" ht="12.75" hidden="1">
      <c r="A18" s="2" t="s">
        <v>28</v>
      </c>
      <c r="B18" s="2">
        <f>HLOOKUP('Input,output'!B3,B15:J16,2,FALSE)</f>
        <v>0.039</v>
      </c>
    </row>
  </sheetData>
  <sheetProtection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="75" zoomScaleNormal="75" zoomScalePageLayoutView="0" workbookViewId="0" topLeftCell="A1">
      <selection activeCell="B20" sqref="B20"/>
    </sheetView>
  </sheetViews>
  <sheetFormatPr defaultColWidth="9.140625" defaultRowHeight="12.75"/>
  <sheetData>
    <row r="1" spans="1:10" ht="12.75">
      <c r="A1" t="s">
        <v>0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</row>
    <row r="2" spans="1:10" ht="12.75">
      <c r="A2">
        <v>1</v>
      </c>
      <c r="B2">
        <v>0.036</v>
      </c>
      <c r="C2">
        <v>0.018</v>
      </c>
      <c r="D2">
        <v>0.027</v>
      </c>
      <c r="E2">
        <v>0.027</v>
      </c>
      <c r="F2">
        <v>0.018</v>
      </c>
      <c r="G2">
        <v>0.027</v>
      </c>
      <c r="H2">
        <v>0.033</v>
      </c>
      <c r="I2">
        <v>0.023</v>
      </c>
      <c r="J2">
        <v>0.02</v>
      </c>
    </row>
    <row r="3" spans="1:10" ht="12.75">
      <c r="A3">
        <v>0.95</v>
      </c>
      <c r="B3">
        <v>0.033</v>
      </c>
      <c r="C3">
        <v>0.016</v>
      </c>
      <c r="D3">
        <v>0.025</v>
      </c>
      <c r="E3">
        <v>0.024</v>
      </c>
      <c r="F3">
        <v>0.015</v>
      </c>
      <c r="G3">
        <v>0.024</v>
      </c>
      <c r="H3">
        <v>0.031</v>
      </c>
      <c r="I3">
        <v>0.021</v>
      </c>
      <c r="J3">
        <v>0.017</v>
      </c>
    </row>
    <row r="4" spans="1:10" ht="12.75">
      <c r="A4">
        <v>0.9</v>
      </c>
      <c r="B4">
        <v>0.029</v>
      </c>
      <c r="C4">
        <v>0.014</v>
      </c>
      <c r="D4">
        <v>0.024</v>
      </c>
      <c r="E4">
        <v>0.022</v>
      </c>
      <c r="F4">
        <v>0.013</v>
      </c>
      <c r="G4">
        <v>0.021</v>
      </c>
      <c r="H4">
        <v>0.028</v>
      </c>
      <c r="I4">
        <v>0.019</v>
      </c>
      <c r="J4">
        <v>0.015</v>
      </c>
    </row>
    <row r="5" spans="1:10" ht="12.75">
      <c r="A5">
        <v>0.85</v>
      </c>
      <c r="B5">
        <v>0.026</v>
      </c>
      <c r="C5">
        <v>0.012</v>
      </c>
      <c r="D5">
        <v>0.022</v>
      </c>
      <c r="E5">
        <v>0.019</v>
      </c>
      <c r="F5">
        <v>0.011</v>
      </c>
      <c r="G5">
        <v>0.017</v>
      </c>
      <c r="H5">
        <v>0.025</v>
      </c>
      <c r="I5">
        <v>0.017</v>
      </c>
      <c r="J5">
        <v>0.013</v>
      </c>
    </row>
    <row r="6" spans="1:10" ht="12.75">
      <c r="A6">
        <v>0.8</v>
      </c>
      <c r="B6">
        <v>0.023</v>
      </c>
      <c r="C6">
        <v>0.011</v>
      </c>
      <c r="D6">
        <v>0.02</v>
      </c>
      <c r="E6">
        <v>0.016</v>
      </c>
      <c r="F6">
        <v>0.009</v>
      </c>
      <c r="G6">
        <v>0.015</v>
      </c>
      <c r="H6">
        <v>0.022</v>
      </c>
      <c r="I6">
        <v>0.015</v>
      </c>
      <c r="J6">
        <v>0.01</v>
      </c>
    </row>
    <row r="7" spans="1:10" ht="12.75">
      <c r="A7">
        <v>0.75</v>
      </c>
      <c r="B7">
        <v>0.019</v>
      </c>
      <c r="C7">
        <v>0.009</v>
      </c>
      <c r="D7">
        <v>0.018</v>
      </c>
      <c r="E7">
        <v>0.013</v>
      </c>
      <c r="F7">
        <v>0.007</v>
      </c>
      <c r="G7">
        <v>0.012</v>
      </c>
      <c r="H7">
        <v>0.02</v>
      </c>
      <c r="I7">
        <v>0.013</v>
      </c>
      <c r="J7">
        <v>0.007</v>
      </c>
    </row>
    <row r="8" spans="1:10" ht="12.75">
      <c r="A8">
        <v>0.7</v>
      </c>
      <c r="B8">
        <v>0.016</v>
      </c>
      <c r="C8">
        <v>0.007</v>
      </c>
      <c r="D8">
        <v>0.016</v>
      </c>
      <c r="E8">
        <v>0.011</v>
      </c>
      <c r="F8">
        <v>0.005</v>
      </c>
      <c r="G8">
        <v>0.009</v>
      </c>
      <c r="H8">
        <v>0.017</v>
      </c>
      <c r="I8">
        <v>0.011</v>
      </c>
      <c r="J8">
        <v>0.006</v>
      </c>
    </row>
    <row r="9" spans="1:10" ht="12.75">
      <c r="A9">
        <v>0.65</v>
      </c>
      <c r="B9">
        <v>0.013</v>
      </c>
      <c r="C9">
        <v>0.006</v>
      </c>
      <c r="D9">
        <v>0.014</v>
      </c>
      <c r="E9">
        <v>0.009</v>
      </c>
      <c r="F9">
        <v>0.004</v>
      </c>
      <c r="G9">
        <v>0.007</v>
      </c>
      <c r="H9">
        <v>0.014</v>
      </c>
      <c r="I9">
        <v>0.009</v>
      </c>
      <c r="J9">
        <v>0.005</v>
      </c>
    </row>
    <row r="10" spans="1:10" ht="12.75">
      <c r="A10">
        <v>0.6</v>
      </c>
      <c r="B10">
        <v>0.01</v>
      </c>
      <c r="C10">
        <v>0.004</v>
      </c>
      <c r="D10">
        <v>0.011</v>
      </c>
      <c r="E10">
        <v>0.007</v>
      </c>
      <c r="F10">
        <v>0.003</v>
      </c>
      <c r="G10">
        <v>0.006</v>
      </c>
      <c r="H10">
        <v>0.012</v>
      </c>
      <c r="I10">
        <v>0.007</v>
      </c>
      <c r="J10">
        <v>0.004</v>
      </c>
    </row>
    <row r="11" spans="1:10" ht="12.75">
      <c r="A11">
        <v>0.55</v>
      </c>
      <c r="B11">
        <v>0.008</v>
      </c>
      <c r="C11">
        <v>0.003</v>
      </c>
      <c r="D11">
        <v>0.009</v>
      </c>
      <c r="E11">
        <v>0.005</v>
      </c>
      <c r="F11">
        <v>0.002</v>
      </c>
      <c r="G11">
        <v>0.004</v>
      </c>
      <c r="H11">
        <v>0.009</v>
      </c>
      <c r="I11">
        <v>0.005</v>
      </c>
      <c r="J11">
        <v>0.003</v>
      </c>
    </row>
    <row r="12" spans="1:10" ht="12.75">
      <c r="A12">
        <v>0.5</v>
      </c>
      <c r="B12">
        <v>0.006</v>
      </c>
      <c r="C12">
        <v>0.002</v>
      </c>
      <c r="D12">
        <v>0.007</v>
      </c>
      <c r="E12">
        <v>0.004</v>
      </c>
      <c r="F12">
        <v>0.001</v>
      </c>
      <c r="G12">
        <v>0.003</v>
      </c>
      <c r="H12">
        <v>0.007</v>
      </c>
      <c r="I12">
        <v>0.004</v>
      </c>
      <c r="J12">
        <v>0.002</v>
      </c>
    </row>
    <row r="13" ht="12.75" hidden="1"/>
    <row r="14" spans="2:10" ht="12.75" hidden="1">
      <c r="B14">
        <f>VLOOKUP('Input,output'!$B$9,$A$2:$J$12,2,FALSE)</f>
        <v>0.023</v>
      </c>
      <c r="C14">
        <f>VLOOKUP('Input,output'!$B$9,$A$2:$J$12,3,FALSE)</f>
        <v>0.011</v>
      </c>
      <c r="D14">
        <f>VLOOKUP('Input,output'!$B$9,$A$2:$J$12,4,FALSE)</f>
        <v>0.02</v>
      </c>
      <c r="E14">
        <f>VLOOKUP('Input,output'!$B$9,$A$2:$J$12,5,FALSE)</f>
        <v>0.016</v>
      </c>
      <c r="F14">
        <f>VLOOKUP('Input,output'!$B$9,$A$2:$J$12,6,FALSE)</f>
        <v>0.009</v>
      </c>
      <c r="G14">
        <f>VLOOKUP('Input,output'!$B$9,$A$2:$J$12,7,FALSE)</f>
        <v>0.015</v>
      </c>
      <c r="H14">
        <f>VLOOKUP('Input,output'!$B$9,$A$2:$J$12,8,FALSE)</f>
        <v>0.022</v>
      </c>
      <c r="I14">
        <f>VLOOKUP('Input,output'!$B$9,$A$2:$J$12,9,FALSE)</f>
        <v>0.015</v>
      </c>
      <c r="J14">
        <f>VLOOKUP('Input,output'!$B$9,$A$2:$J$12,10,FALSE)</f>
        <v>0.01</v>
      </c>
    </row>
    <row r="15" spans="2:10" ht="12.75" hidden="1">
      <c r="B15">
        <v>1</v>
      </c>
      <c r="C15">
        <v>2</v>
      </c>
      <c r="D15">
        <v>3</v>
      </c>
      <c r="E15">
        <v>4</v>
      </c>
      <c r="F15">
        <v>5</v>
      </c>
      <c r="G15">
        <v>6</v>
      </c>
      <c r="H15">
        <v>7</v>
      </c>
      <c r="I15">
        <v>8</v>
      </c>
      <c r="J15">
        <v>9</v>
      </c>
    </row>
    <row r="16" spans="2:10" ht="12.75" hidden="1">
      <c r="B16">
        <f>B14</f>
        <v>0.023</v>
      </c>
      <c r="C16">
        <f aca="true" t="shared" si="0" ref="C16:J16">C14</f>
        <v>0.011</v>
      </c>
      <c r="D16">
        <f t="shared" si="0"/>
        <v>0.02</v>
      </c>
      <c r="E16">
        <f t="shared" si="0"/>
        <v>0.016</v>
      </c>
      <c r="F16">
        <f t="shared" si="0"/>
        <v>0.009</v>
      </c>
      <c r="G16">
        <f t="shared" si="0"/>
        <v>0.015</v>
      </c>
      <c r="H16">
        <f t="shared" si="0"/>
        <v>0.022</v>
      </c>
      <c r="I16">
        <f t="shared" si="0"/>
        <v>0.015</v>
      </c>
      <c r="J16">
        <f t="shared" si="0"/>
        <v>0.01</v>
      </c>
    </row>
    <row r="17" ht="12.75" hidden="1"/>
    <row r="18" spans="1:2" ht="12.75" hidden="1">
      <c r="A18" s="2" t="s">
        <v>29</v>
      </c>
      <c r="B18" s="2">
        <f>HLOOKUP('Input,output'!B3,B15:J16,2,FALSE)</f>
        <v>0.016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zoomScale="75" zoomScaleNormal="75" zoomScalePageLayoutView="0" workbookViewId="0" topLeftCell="A1">
      <selection activeCell="C23" sqref="C23"/>
    </sheetView>
  </sheetViews>
  <sheetFormatPr defaultColWidth="9.140625" defaultRowHeight="12.75"/>
  <sheetData>
    <row r="1" spans="1:10" ht="12.75">
      <c r="A1" t="s">
        <v>0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</row>
    <row r="2" spans="1:10" ht="12.75">
      <c r="A2">
        <v>1</v>
      </c>
      <c r="B2">
        <v>0.036</v>
      </c>
      <c r="C2">
        <v>0.027</v>
      </c>
      <c r="D2">
        <v>0.027</v>
      </c>
      <c r="E2">
        <v>0.032</v>
      </c>
      <c r="F2">
        <v>0.032</v>
      </c>
      <c r="G2">
        <v>0.035</v>
      </c>
      <c r="H2">
        <v>0.032</v>
      </c>
      <c r="I2">
        <v>0.028</v>
      </c>
      <c r="J2">
        <v>0.03</v>
      </c>
    </row>
    <row r="3" spans="1:10" ht="12.75">
      <c r="A3">
        <v>0.95</v>
      </c>
      <c r="B3">
        <v>0.04</v>
      </c>
      <c r="C3">
        <v>0.03</v>
      </c>
      <c r="D3">
        <v>0.031</v>
      </c>
      <c r="E3">
        <v>0.035</v>
      </c>
      <c r="F3">
        <v>0.034</v>
      </c>
      <c r="G3">
        <v>0.038</v>
      </c>
      <c r="H3">
        <v>0.036</v>
      </c>
      <c r="I3">
        <v>0.031</v>
      </c>
      <c r="J3">
        <v>0.032</v>
      </c>
    </row>
    <row r="4" spans="1:10" ht="12.75">
      <c r="A4">
        <v>0.9</v>
      </c>
      <c r="B4">
        <v>0.045</v>
      </c>
      <c r="C4">
        <v>0.034</v>
      </c>
      <c r="D4">
        <v>0.035</v>
      </c>
      <c r="E4">
        <v>0.039</v>
      </c>
      <c r="F4">
        <v>0.037</v>
      </c>
      <c r="G4">
        <v>0.042</v>
      </c>
      <c r="H4">
        <v>0.04</v>
      </c>
      <c r="I4">
        <v>0.035</v>
      </c>
      <c r="J4">
        <v>0.036</v>
      </c>
    </row>
    <row r="5" spans="1:10" ht="12.75">
      <c r="A5">
        <v>0.85</v>
      </c>
      <c r="B5">
        <v>0.05</v>
      </c>
      <c r="C5">
        <v>0.037</v>
      </c>
      <c r="D5">
        <v>0.04</v>
      </c>
      <c r="E5">
        <v>0.043</v>
      </c>
      <c r="F5">
        <v>0.041</v>
      </c>
      <c r="G5">
        <v>0.046</v>
      </c>
      <c r="H5">
        <v>0.045</v>
      </c>
      <c r="I5">
        <v>0.04</v>
      </c>
      <c r="J5">
        <v>0.039</v>
      </c>
    </row>
    <row r="6" spans="1:10" ht="12.75">
      <c r="A6">
        <v>0.8</v>
      </c>
      <c r="B6">
        <v>0.056</v>
      </c>
      <c r="C6">
        <v>0.041</v>
      </c>
      <c r="D6">
        <v>0.045</v>
      </c>
      <c r="E6">
        <v>0.048</v>
      </c>
      <c r="F6">
        <v>0.044</v>
      </c>
      <c r="G6">
        <v>0.051</v>
      </c>
      <c r="H6">
        <v>0.051</v>
      </c>
      <c r="I6">
        <v>0.044</v>
      </c>
      <c r="J6">
        <v>0.042</v>
      </c>
    </row>
    <row r="7" spans="1:10" ht="12.75">
      <c r="A7">
        <v>0.75</v>
      </c>
      <c r="B7">
        <v>0.061</v>
      </c>
      <c r="C7">
        <v>0.045</v>
      </c>
      <c r="D7">
        <v>0.051</v>
      </c>
      <c r="E7">
        <v>0.052</v>
      </c>
      <c r="F7">
        <v>0.047</v>
      </c>
      <c r="G7">
        <v>0.055</v>
      </c>
      <c r="H7">
        <v>0.056</v>
      </c>
      <c r="I7">
        <v>0.049</v>
      </c>
      <c r="J7">
        <v>0.046</v>
      </c>
    </row>
    <row r="8" spans="1:10" ht="12.75">
      <c r="A8">
        <v>0.7</v>
      </c>
      <c r="B8">
        <v>0.068</v>
      </c>
      <c r="C8">
        <v>0.049</v>
      </c>
      <c r="D8">
        <v>0.057</v>
      </c>
      <c r="E8">
        <v>0.057</v>
      </c>
      <c r="F8">
        <v>0.051</v>
      </c>
      <c r="G8">
        <v>0.06</v>
      </c>
      <c r="H8">
        <v>0.063</v>
      </c>
      <c r="I8">
        <v>0.054</v>
      </c>
      <c r="J8">
        <v>0.05</v>
      </c>
    </row>
    <row r="9" spans="1:10" ht="12.75">
      <c r="A9">
        <v>0.65</v>
      </c>
      <c r="B9">
        <v>0.074</v>
      </c>
      <c r="C9">
        <v>0.053</v>
      </c>
      <c r="D9">
        <v>0.064</v>
      </c>
      <c r="E9">
        <v>0.062</v>
      </c>
      <c r="F9">
        <v>0.055</v>
      </c>
      <c r="G9">
        <v>0.064</v>
      </c>
      <c r="H9">
        <v>0.07</v>
      </c>
      <c r="I9">
        <v>0.059</v>
      </c>
      <c r="J9">
        <v>0.054</v>
      </c>
    </row>
    <row r="10" spans="1:10" ht="12.75">
      <c r="A10">
        <v>0.6</v>
      </c>
      <c r="B10">
        <v>0.081</v>
      </c>
      <c r="C10">
        <v>0.058</v>
      </c>
      <c r="D10">
        <v>0.071</v>
      </c>
      <c r="E10">
        <v>0.067</v>
      </c>
      <c r="F10">
        <v>0.059</v>
      </c>
      <c r="G10">
        <v>0.068</v>
      </c>
      <c r="H10">
        <v>0.077</v>
      </c>
      <c r="I10">
        <v>0.065</v>
      </c>
      <c r="J10">
        <v>0.059</v>
      </c>
    </row>
    <row r="11" spans="1:10" ht="12.75">
      <c r="A11">
        <v>0.55</v>
      </c>
      <c r="B11">
        <v>0.088</v>
      </c>
      <c r="C11">
        <v>0.062</v>
      </c>
      <c r="D11">
        <v>0.08</v>
      </c>
      <c r="E11">
        <v>0.072</v>
      </c>
      <c r="F11">
        <v>0.063</v>
      </c>
      <c r="G11">
        <v>0.073</v>
      </c>
      <c r="H11">
        <v>0.085</v>
      </c>
      <c r="I11">
        <v>0.07</v>
      </c>
      <c r="J11">
        <v>0.063</v>
      </c>
    </row>
    <row r="12" spans="1:10" ht="12.75">
      <c r="A12">
        <v>0.5</v>
      </c>
      <c r="B12">
        <v>0.095</v>
      </c>
      <c r="C12">
        <v>0.066</v>
      </c>
      <c r="D12">
        <v>0.088</v>
      </c>
      <c r="E12">
        <v>0.077</v>
      </c>
      <c r="F12">
        <v>0.067</v>
      </c>
      <c r="G12">
        <v>0.078</v>
      </c>
      <c r="H12">
        <v>0.092</v>
      </c>
      <c r="I12">
        <v>0.076</v>
      </c>
      <c r="J12">
        <v>0.067</v>
      </c>
    </row>
    <row r="13" ht="12.75" hidden="1"/>
    <row r="14" spans="2:10" ht="12.75" hidden="1">
      <c r="B14">
        <f>VLOOKUP('Input,output'!$B$9,$A$2:$J$12,2,FALSE)</f>
        <v>0.056</v>
      </c>
      <c r="C14">
        <f>VLOOKUP('Input,output'!$B$9,$A$2:$J$12,3,FALSE)</f>
        <v>0.041</v>
      </c>
      <c r="D14">
        <f>VLOOKUP('Input,output'!$B$9,$A$2:$J$12,4,FALSE)</f>
        <v>0.045</v>
      </c>
      <c r="E14">
        <f>VLOOKUP('Input,output'!$B$9,$A$2:$J$12,5,FALSE)</f>
        <v>0.048</v>
      </c>
      <c r="F14">
        <f>VLOOKUP('Input,output'!$B$9,$A$2:$J$12,6,FALSE)</f>
        <v>0.044</v>
      </c>
      <c r="G14">
        <f>VLOOKUP('Input,output'!$B$9,$A$2:$J$12,7,FALSE)</f>
        <v>0.051</v>
      </c>
      <c r="H14">
        <f>VLOOKUP('Input,output'!$B$9,$A$2:$J$12,8,FALSE)</f>
        <v>0.051</v>
      </c>
      <c r="I14">
        <f>VLOOKUP('Input,output'!$B$9,$A$2:$J$12,9,FALSE)</f>
        <v>0.044</v>
      </c>
      <c r="J14">
        <f>VLOOKUP('Input,output'!$B$9,$A$2:$J$12,10,FALSE)</f>
        <v>0.042</v>
      </c>
    </row>
    <row r="15" spans="2:10" ht="12.75" hidden="1">
      <c r="B15">
        <v>1</v>
      </c>
      <c r="C15">
        <v>2</v>
      </c>
      <c r="D15">
        <v>3</v>
      </c>
      <c r="E15">
        <v>4</v>
      </c>
      <c r="F15">
        <v>5</v>
      </c>
      <c r="G15">
        <v>6</v>
      </c>
      <c r="H15">
        <v>7</v>
      </c>
      <c r="I15">
        <v>8</v>
      </c>
      <c r="J15">
        <v>9</v>
      </c>
    </row>
    <row r="16" spans="2:10" ht="12.75" hidden="1">
      <c r="B16">
        <f>B14</f>
        <v>0.056</v>
      </c>
      <c r="C16">
        <f aca="true" t="shared" si="0" ref="C16:J16">C14</f>
        <v>0.041</v>
      </c>
      <c r="D16">
        <f t="shared" si="0"/>
        <v>0.045</v>
      </c>
      <c r="E16">
        <f t="shared" si="0"/>
        <v>0.048</v>
      </c>
      <c r="F16">
        <f t="shared" si="0"/>
        <v>0.044</v>
      </c>
      <c r="G16">
        <f t="shared" si="0"/>
        <v>0.051</v>
      </c>
      <c r="H16">
        <f t="shared" si="0"/>
        <v>0.051</v>
      </c>
      <c r="I16">
        <f t="shared" si="0"/>
        <v>0.044</v>
      </c>
      <c r="J16">
        <f t="shared" si="0"/>
        <v>0.042</v>
      </c>
    </row>
    <row r="17" ht="12.75" hidden="1"/>
    <row r="18" spans="1:2" ht="12.75" hidden="1">
      <c r="A18" s="2" t="s">
        <v>28</v>
      </c>
      <c r="B18" s="2">
        <f>HLOOKUP('Input,output'!B3,B15:J16,2,FALSE)</f>
        <v>0.048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zoomScale="75" zoomScaleNormal="75" zoomScalePageLayoutView="0" workbookViewId="0" topLeftCell="A1">
      <selection activeCell="D23" sqref="D23"/>
    </sheetView>
  </sheetViews>
  <sheetFormatPr defaultColWidth="9.140625" defaultRowHeight="12.75"/>
  <sheetData>
    <row r="1" spans="1:10" ht="12.75">
      <c r="A1" t="s">
        <v>0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</row>
    <row r="2" spans="1:10" ht="12.75">
      <c r="A2">
        <v>1</v>
      </c>
      <c r="B2">
        <v>0.036</v>
      </c>
      <c r="C2">
        <v>0.027</v>
      </c>
      <c r="D2">
        <v>0.032</v>
      </c>
      <c r="E2">
        <v>0.032</v>
      </c>
      <c r="F2">
        <v>0.027</v>
      </c>
      <c r="G2">
        <v>0.032</v>
      </c>
      <c r="H2">
        <v>0.035</v>
      </c>
      <c r="I2">
        <v>0.03</v>
      </c>
      <c r="J2">
        <v>0.028</v>
      </c>
    </row>
    <row r="3" spans="1:10" ht="12.75">
      <c r="A3">
        <v>0.95</v>
      </c>
      <c r="B3">
        <v>0.033</v>
      </c>
      <c r="C3">
        <v>0.025</v>
      </c>
      <c r="D3">
        <v>0.029</v>
      </c>
      <c r="E3">
        <v>0.029</v>
      </c>
      <c r="F3">
        <v>0.024</v>
      </c>
      <c r="G3">
        <v>0.029</v>
      </c>
      <c r="H3">
        <v>0.032</v>
      </c>
      <c r="I3">
        <v>0.027</v>
      </c>
      <c r="J3">
        <v>0.025</v>
      </c>
    </row>
    <row r="4" spans="1:10" ht="12.75">
      <c r="A4">
        <v>0.9</v>
      </c>
      <c r="B4">
        <v>0.029</v>
      </c>
      <c r="C4">
        <v>0.022</v>
      </c>
      <c r="D4">
        <v>0.027</v>
      </c>
      <c r="E4">
        <v>0.026</v>
      </c>
      <c r="F4">
        <v>0.021</v>
      </c>
      <c r="G4">
        <v>0.025</v>
      </c>
      <c r="H4">
        <v>0.029</v>
      </c>
      <c r="I4">
        <v>0.024</v>
      </c>
      <c r="J4">
        <v>0.022</v>
      </c>
    </row>
    <row r="5" spans="1:10" ht="12.75">
      <c r="A5">
        <v>0.85</v>
      </c>
      <c r="B5">
        <v>0.026</v>
      </c>
      <c r="C5">
        <v>0.019</v>
      </c>
      <c r="D5">
        <v>0.024</v>
      </c>
      <c r="E5">
        <v>0.023</v>
      </c>
      <c r="F5">
        <v>0.019</v>
      </c>
      <c r="G5">
        <v>0.022</v>
      </c>
      <c r="H5">
        <v>0.026</v>
      </c>
      <c r="I5">
        <v>0.022</v>
      </c>
      <c r="J5">
        <v>0.02</v>
      </c>
    </row>
    <row r="6" spans="1:10" ht="12.75">
      <c r="A6">
        <v>0.8</v>
      </c>
      <c r="B6">
        <v>0.023</v>
      </c>
      <c r="C6">
        <v>0.017</v>
      </c>
      <c r="D6">
        <v>0.022</v>
      </c>
      <c r="E6">
        <v>0.02</v>
      </c>
      <c r="F6">
        <v>0.016</v>
      </c>
      <c r="G6">
        <v>0.019</v>
      </c>
      <c r="H6">
        <v>0.023</v>
      </c>
      <c r="I6">
        <v>0.019</v>
      </c>
      <c r="J6">
        <v>0.017</v>
      </c>
    </row>
    <row r="7" spans="1:10" ht="12.75">
      <c r="A7">
        <v>0.75</v>
      </c>
      <c r="B7">
        <v>0.019</v>
      </c>
      <c r="C7">
        <v>0.014</v>
      </c>
      <c r="D7">
        <v>0.019</v>
      </c>
      <c r="E7">
        <v>0.016</v>
      </c>
      <c r="F7">
        <v>0.013</v>
      </c>
      <c r="G7">
        <v>0.016</v>
      </c>
      <c r="H7">
        <v>0.02</v>
      </c>
      <c r="I7">
        <v>0.016</v>
      </c>
      <c r="J7">
        <v>0.013</v>
      </c>
    </row>
    <row r="8" spans="1:10" ht="12.75">
      <c r="A8">
        <v>0.7</v>
      </c>
      <c r="B8">
        <v>0.016</v>
      </c>
      <c r="C8">
        <v>0.012</v>
      </c>
      <c r="D8">
        <v>0.016</v>
      </c>
      <c r="E8">
        <v>0.014</v>
      </c>
      <c r="F8">
        <v>0.011</v>
      </c>
      <c r="G8">
        <v>0.013</v>
      </c>
      <c r="H8">
        <v>0.017</v>
      </c>
      <c r="I8">
        <v>0.014</v>
      </c>
      <c r="J8">
        <v>0.011</v>
      </c>
    </row>
    <row r="9" spans="1:10" ht="12.75">
      <c r="A9">
        <v>0.65</v>
      </c>
      <c r="B9">
        <v>0.013</v>
      </c>
      <c r="C9">
        <v>0.01</v>
      </c>
      <c r="D9">
        <v>0.014</v>
      </c>
      <c r="E9">
        <v>0.011</v>
      </c>
      <c r="F9">
        <v>0.009</v>
      </c>
      <c r="G9">
        <v>0.01</v>
      </c>
      <c r="H9">
        <v>0.014</v>
      </c>
      <c r="I9">
        <v>0.011</v>
      </c>
      <c r="J9">
        <v>0.009</v>
      </c>
    </row>
    <row r="10" spans="1:10" ht="12.75">
      <c r="A10">
        <v>0.6</v>
      </c>
      <c r="B10">
        <v>0.01</v>
      </c>
      <c r="C10">
        <v>0.007</v>
      </c>
      <c r="D10">
        <v>0.011</v>
      </c>
      <c r="E10">
        <v>0.009</v>
      </c>
      <c r="F10">
        <v>0.007</v>
      </c>
      <c r="G10">
        <v>0.008</v>
      </c>
      <c r="H10">
        <v>0.011</v>
      </c>
      <c r="I10">
        <v>0.009</v>
      </c>
      <c r="J10">
        <v>0.007</v>
      </c>
    </row>
    <row r="11" spans="1:10" ht="12.75">
      <c r="A11">
        <v>0.55</v>
      </c>
      <c r="B11">
        <v>0.008</v>
      </c>
      <c r="C11">
        <v>0.006</v>
      </c>
      <c r="D11">
        <v>0.009</v>
      </c>
      <c r="E11">
        <v>0.007</v>
      </c>
      <c r="F11">
        <v>0.005</v>
      </c>
      <c r="G11">
        <v>0.006</v>
      </c>
      <c r="H11">
        <v>0.009</v>
      </c>
      <c r="I11">
        <v>0.007</v>
      </c>
      <c r="J11">
        <v>0.006</v>
      </c>
    </row>
    <row r="12" spans="1:10" ht="12.75">
      <c r="A12">
        <v>0.5</v>
      </c>
      <c r="B12">
        <v>0.006</v>
      </c>
      <c r="C12">
        <v>0.004</v>
      </c>
      <c r="D12">
        <v>0.007</v>
      </c>
      <c r="E12">
        <v>0.005</v>
      </c>
      <c r="F12">
        <v>0.004</v>
      </c>
      <c r="G12">
        <v>0.005</v>
      </c>
      <c r="H12">
        <v>0.007</v>
      </c>
      <c r="I12">
        <v>0.005</v>
      </c>
      <c r="J12">
        <v>0.004</v>
      </c>
    </row>
    <row r="13" ht="12.75" hidden="1"/>
    <row r="14" spans="2:10" ht="12.75" hidden="1">
      <c r="B14">
        <f>VLOOKUP('Input,output'!$B$9,$A$2:$J$12,2,FALSE)</f>
        <v>0.023</v>
      </c>
      <c r="C14">
        <f>VLOOKUP('Input,output'!$B$9,$A$2:$J$12,3,FALSE)</f>
        <v>0.017</v>
      </c>
      <c r="D14">
        <f>VLOOKUP('Input,output'!$B$9,$A$2:$J$12,4,FALSE)</f>
        <v>0.022</v>
      </c>
      <c r="E14">
        <f>VLOOKUP('Input,output'!$B$9,$A$2:$J$12,5,FALSE)</f>
        <v>0.02</v>
      </c>
      <c r="F14">
        <f>VLOOKUP('Input,output'!$B$9,$A$2:$J$12,6,FALSE)</f>
        <v>0.016</v>
      </c>
      <c r="G14">
        <f>VLOOKUP('Input,output'!$B$9,$A$2:$J$12,7,FALSE)</f>
        <v>0.019</v>
      </c>
      <c r="H14">
        <f>VLOOKUP('Input,output'!$B$9,$A$2:$J$12,8,FALSE)</f>
        <v>0.023</v>
      </c>
      <c r="I14">
        <f>VLOOKUP('Input,output'!$B$9,$A$2:$J$12,9,FALSE)</f>
        <v>0.019</v>
      </c>
      <c r="J14">
        <f>VLOOKUP('Input,output'!$B$9,$A$2:$J$12,10,FALSE)</f>
        <v>0.017</v>
      </c>
    </row>
    <row r="15" spans="2:10" ht="12.75" hidden="1">
      <c r="B15">
        <v>1</v>
      </c>
      <c r="C15">
        <v>2</v>
      </c>
      <c r="D15">
        <v>3</v>
      </c>
      <c r="E15">
        <v>4</v>
      </c>
      <c r="F15">
        <v>5</v>
      </c>
      <c r="G15">
        <v>6</v>
      </c>
      <c r="H15">
        <v>7</v>
      </c>
      <c r="I15">
        <v>8</v>
      </c>
      <c r="J15">
        <v>9</v>
      </c>
    </row>
    <row r="16" spans="2:10" ht="12.75" hidden="1">
      <c r="B16">
        <f>B14</f>
        <v>0.023</v>
      </c>
      <c r="C16">
        <f aca="true" t="shared" si="0" ref="C16:J16">C14</f>
        <v>0.017</v>
      </c>
      <c r="D16">
        <f t="shared" si="0"/>
        <v>0.022</v>
      </c>
      <c r="E16">
        <f t="shared" si="0"/>
        <v>0.02</v>
      </c>
      <c r="F16">
        <f t="shared" si="0"/>
        <v>0.016</v>
      </c>
      <c r="G16">
        <f t="shared" si="0"/>
        <v>0.019</v>
      </c>
      <c r="H16">
        <f t="shared" si="0"/>
        <v>0.023</v>
      </c>
      <c r="I16">
        <f t="shared" si="0"/>
        <v>0.019</v>
      </c>
      <c r="J16">
        <f t="shared" si="0"/>
        <v>0.017</v>
      </c>
    </row>
    <row r="17" ht="12.75" hidden="1"/>
    <row r="18" spans="1:2" ht="12.75" hidden="1">
      <c r="A18" s="2" t="s">
        <v>29</v>
      </c>
      <c r="B18" s="2">
        <f>HLOOKUP('Input,output'!B3,B15:J16,2,FALSE)</f>
        <v>0.02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t="s">
        <v>0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</row>
    <row r="2" spans="1:10" ht="12.75">
      <c r="A2">
        <v>1</v>
      </c>
      <c r="B2">
        <v>0.5</v>
      </c>
      <c r="C2">
        <v>0.5</v>
      </c>
      <c r="D2">
        <v>0.17</v>
      </c>
      <c r="E2">
        <v>0.5</v>
      </c>
      <c r="F2">
        <v>0.83</v>
      </c>
      <c r="G2">
        <v>0.71</v>
      </c>
      <c r="H2">
        <v>0.29</v>
      </c>
      <c r="I2">
        <v>0.33</v>
      </c>
      <c r="J2">
        <v>0.67</v>
      </c>
    </row>
    <row r="3" spans="1:10" ht="12.75">
      <c r="A3">
        <v>0.95</v>
      </c>
      <c r="B3">
        <v>0.55</v>
      </c>
      <c r="C3">
        <v>0.55</v>
      </c>
      <c r="D3">
        <v>0.2</v>
      </c>
      <c r="E3">
        <v>0.55</v>
      </c>
      <c r="F3">
        <v>0.86</v>
      </c>
      <c r="G3">
        <v>0.75</v>
      </c>
      <c r="H3">
        <v>0.33</v>
      </c>
      <c r="I3">
        <v>0.38</v>
      </c>
      <c r="J3">
        <v>0.71</v>
      </c>
    </row>
    <row r="4" spans="1:10" ht="12.75">
      <c r="A4">
        <v>0.9</v>
      </c>
      <c r="B4">
        <v>0.6</v>
      </c>
      <c r="C4">
        <v>0.6</v>
      </c>
      <c r="D4">
        <v>0.23</v>
      </c>
      <c r="E4">
        <v>0.6</v>
      </c>
      <c r="F4">
        <v>0.88</v>
      </c>
      <c r="G4">
        <v>0.79</v>
      </c>
      <c r="H4">
        <v>0.38</v>
      </c>
      <c r="I4">
        <v>0.43</v>
      </c>
      <c r="J4">
        <v>0.75</v>
      </c>
    </row>
    <row r="5" spans="1:10" ht="12.75">
      <c r="A5">
        <v>0.85</v>
      </c>
      <c r="B5">
        <v>0.66</v>
      </c>
      <c r="C5">
        <v>0.66</v>
      </c>
      <c r="D5">
        <v>0.28</v>
      </c>
      <c r="E5">
        <v>0.66</v>
      </c>
      <c r="F5">
        <v>0.9</v>
      </c>
      <c r="G5">
        <v>0.83</v>
      </c>
      <c r="H5">
        <v>0.43</v>
      </c>
      <c r="I5">
        <v>0.49</v>
      </c>
      <c r="J5">
        <v>0.79</v>
      </c>
    </row>
    <row r="6" spans="1:10" ht="12.75">
      <c r="A6">
        <v>0.8</v>
      </c>
      <c r="B6">
        <v>0.71</v>
      </c>
      <c r="C6">
        <v>0.71</v>
      </c>
      <c r="D6">
        <v>0.33</v>
      </c>
      <c r="E6">
        <v>0.71</v>
      </c>
      <c r="F6">
        <v>0.92</v>
      </c>
      <c r="G6">
        <v>0.86</v>
      </c>
      <c r="H6">
        <v>0.49</v>
      </c>
      <c r="I6">
        <v>0.55</v>
      </c>
      <c r="J6">
        <v>0.83</v>
      </c>
    </row>
    <row r="7" spans="1:10" ht="12.75">
      <c r="A7">
        <v>0.75</v>
      </c>
      <c r="B7">
        <v>0.76</v>
      </c>
      <c r="C7">
        <v>0.76</v>
      </c>
      <c r="D7">
        <v>0.39</v>
      </c>
      <c r="E7">
        <v>0.76</v>
      </c>
      <c r="F7">
        <v>0.94</v>
      </c>
      <c r="G7">
        <v>0.88</v>
      </c>
      <c r="H7">
        <v>0.56</v>
      </c>
      <c r="I7">
        <v>0.61</v>
      </c>
      <c r="J7">
        <v>0.86</v>
      </c>
    </row>
    <row r="8" spans="1:10" ht="12.75">
      <c r="A8">
        <v>0.7</v>
      </c>
      <c r="B8">
        <v>0.81</v>
      </c>
      <c r="C8">
        <v>0.81</v>
      </c>
      <c r="D8">
        <v>0.45</v>
      </c>
      <c r="E8">
        <v>0.81</v>
      </c>
      <c r="F8">
        <v>0.95</v>
      </c>
      <c r="G8">
        <v>0.91</v>
      </c>
      <c r="H8">
        <v>0.62</v>
      </c>
      <c r="I8">
        <v>0.68</v>
      </c>
      <c r="J8">
        <v>0.89</v>
      </c>
    </row>
    <row r="9" spans="1:10" ht="12.75">
      <c r="A9">
        <v>0.65</v>
      </c>
      <c r="B9">
        <v>0.85</v>
      </c>
      <c r="C9">
        <v>0.85</v>
      </c>
      <c r="D9">
        <v>0.53</v>
      </c>
      <c r="E9">
        <v>0.85</v>
      </c>
      <c r="F9">
        <v>0.96</v>
      </c>
      <c r="G9">
        <v>0.93</v>
      </c>
      <c r="H9">
        <v>0.69</v>
      </c>
      <c r="I9">
        <v>0.74</v>
      </c>
      <c r="J9">
        <v>0.92</v>
      </c>
    </row>
    <row r="10" spans="1:10" ht="12.75">
      <c r="A10">
        <v>0.6</v>
      </c>
      <c r="B10">
        <v>0.89</v>
      </c>
      <c r="C10">
        <v>0.89</v>
      </c>
      <c r="D10">
        <v>0.61</v>
      </c>
      <c r="E10">
        <v>0.89</v>
      </c>
      <c r="F10">
        <v>0.97</v>
      </c>
      <c r="G10">
        <v>0.95</v>
      </c>
      <c r="H10">
        <v>0.76</v>
      </c>
      <c r="I10">
        <v>0.8</v>
      </c>
      <c r="J10">
        <v>0.94</v>
      </c>
    </row>
    <row r="11" spans="1:10" ht="12.75">
      <c r="A11">
        <v>0.55</v>
      </c>
      <c r="B11">
        <v>0.92</v>
      </c>
      <c r="C11">
        <v>0.92</v>
      </c>
      <c r="D11">
        <v>0.69</v>
      </c>
      <c r="E11">
        <v>0.92</v>
      </c>
      <c r="F11">
        <v>0.98</v>
      </c>
      <c r="G11">
        <v>0.96</v>
      </c>
      <c r="H11">
        <v>0.81</v>
      </c>
      <c r="I11">
        <v>0.85</v>
      </c>
      <c r="J11">
        <v>0.95</v>
      </c>
    </row>
    <row r="12" spans="1:10" ht="12.75">
      <c r="A12">
        <v>0.5</v>
      </c>
      <c r="B12">
        <v>0.94</v>
      </c>
      <c r="C12">
        <v>0.94</v>
      </c>
      <c r="D12">
        <v>0.76</v>
      </c>
      <c r="E12">
        <v>0.94</v>
      </c>
      <c r="F12">
        <v>0.99</v>
      </c>
      <c r="G12">
        <v>0.97</v>
      </c>
      <c r="H12">
        <v>0.86</v>
      </c>
      <c r="I12">
        <v>0.89</v>
      </c>
      <c r="J12">
        <v>0.97</v>
      </c>
    </row>
    <row r="13" ht="12.75" hidden="1"/>
    <row r="14" spans="2:10" ht="12.75" hidden="1">
      <c r="B14">
        <f>VLOOKUP('Input,output'!$B$9,$A$2:$J$12,2,FALSE)</f>
        <v>0.71</v>
      </c>
      <c r="C14">
        <f>VLOOKUP('Input,output'!$B$9,$A$2:$J$12,3,FALSE)</f>
        <v>0.71</v>
      </c>
      <c r="D14">
        <f>VLOOKUP('Input,output'!$B$9,$A$2:$J$12,4,FALSE)</f>
        <v>0.33</v>
      </c>
      <c r="E14">
        <f>VLOOKUP('Input,output'!$B$9,$A$2:$J$12,5,FALSE)</f>
        <v>0.71</v>
      </c>
      <c r="F14">
        <f>VLOOKUP('Input,output'!$B$9,$A$2:$J$12,6,FALSE)</f>
        <v>0.92</v>
      </c>
      <c r="G14">
        <f>VLOOKUP('Input,output'!$B$9,$A$2:$J$12,7,FALSE)</f>
        <v>0.86</v>
      </c>
      <c r="H14">
        <f>VLOOKUP('Input,output'!$B$9,$A$2:$J$12,8,FALSE)</f>
        <v>0.49</v>
      </c>
      <c r="I14">
        <f>VLOOKUP('Input,output'!$B$9,$A$2:$J$12,9,FALSE)</f>
        <v>0.55</v>
      </c>
      <c r="J14">
        <f>VLOOKUP('Input,output'!$B$9,$A$2:$J$12,10,FALSE)</f>
        <v>0.83</v>
      </c>
    </row>
    <row r="15" spans="2:10" ht="12.75" hidden="1">
      <c r="B15">
        <v>1</v>
      </c>
      <c r="C15">
        <v>2</v>
      </c>
      <c r="D15">
        <v>3</v>
      </c>
      <c r="E15">
        <v>4</v>
      </c>
      <c r="F15">
        <v>5</v>
      </c>
      <c r="G15">
        <v>6</v>
      </c>
      <c r="H15">
        <v>7</v>
      </c>
      <c r="I15">
        <v>8</v>
      </c>
      <c r="J15">
        <v>9</v>
      </c>
    </row>
    <row r="16" spans="2:10" ht="12.75" hidden="1">
      <c r="B16">
        <f>B14</f>
        <v>0.71</v>
      </c>
      <c r="C16">
        <f aca="true" t="shared" si="0" ref="C16:J16">C14</f>
        <v>0.71</v>
      </c>
      <c r="D16">
        <f t="shared" si="0"/>
        <v>0.33</v>
      </c>
      <c r="E16">
        <f t="shared" si="0"/>
        <v>0.71</v>
      </c>
      <c r="F16">
        <f t="shared" si="0"/>
        <v>0.92</v>
      </c>
      <c r="G16">
        <f t="shared" si="0"/>
        <v>0.86</v>
      </c>
      <c r="H16">
        <f t="shared" si="0"/>
        <v>0.49</v>
      </c>
      <c r="I16">
        <f t="shared" si="0"/>
        <v>0.55</v>
      </c>
      <c r="J16">
        <f t="shared" si="0"/>
        <v>0.83</v>
      </c>
    </row>
    <row r="17" ht="12.75" hidden="1"/>
    <row r="18" spans="1:2" ht="12.75" hidden="1">
      <c r="A18" s="27" t="s">
        <v>86</v>
      </c>
      <c r="B18" s="27">
        <f>HLOOKUP('Input,output'!B3,B15:J16,2,FALSE)</f>
        <v>0.71</v>
      </c>
    </row>
  </sheetData>
  <sheetProtection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="75" zoomScaleNormal="75" zoomScalePageLayoutView="0" workbookViewId="0" topLeftCell="A1">
      <selection activeCell="C21" sqref="C21"/>
    </sheetView>
  </sheetViews>
  <sheetFormatPr defaultColWidth="9.140625" defaultRowHeight="12.75"/>
  <sheetData>
    <row r="1" spans="1:10" ht="12.75">
      <c r="A1" t="s">
        <v>0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</row>
    <row r="2" spans="1:10" ht="12.75">
      <c r="A2">
        <v>1</v>
      </c>
      <c r="B2">
        <f>1-Wa!B2</f>
        <v>0.5</v>
      </c>
      <c r="C2">
        <f>1-Wa!C2</f>
        <v>0.5</v>
      </c>
      <c r="D2">
        <f>1-Wa!D2</f>
        <v>0.83</v>
      </c>
      <c r="E2">
        <f>1-Wa!E2</f>
        <v>0.5</v>
      </c>
      <c r="F2">
        <f>1-Wa!F2</f>
        <v>0.17000000000000004</v>
      </c>
      <c r="G2">
        <f>1-Wa!G2</f>
        <v>0.29000000000000004</v>
      </c>
      <c r="H2">
        <f>1-Wa!H2</f>
        <v>0.71</v>
      </c>
      <c r="I2">
        <f>1-Wa!I2</f>
        <v>0.6699999999999999</v>
      </c>
      <c r="J2">
        <f>1-Wa!J2</f>
        <v>0.32999999999999996</v>
      </c>
    </row>
    <row r="3" spans="1:10" ht="12.75">
      <c r="A3">
        <v>0.95</v>
      </c>
      <c r="B3">
        <f>1-Wa!B3</f>
        <v>0.44999999999999996</v>
      </c>
      <c r="C3">
        <f>1-Wa!C3</f>
        <v>0.44999999999999996</v>
      </c>
      <c r="D3">
        <f>1-Wa!D3</f>
        <v>0.8</v>
      </c>
      <c r="E3">
        <f>1-Wa!E3</f>
        <v>0.44999999999999996</v>
      </c>
      <c r="F3">
        <f>1-Wa!F3</f>
        <v>0.14</v>
      </c>
      <c r="G3">
        <f>1-Wa!G3</f>
        <v>0.25</v>
      </c>
      <c r="H3">
        <f>1-Wa!H3</f>
        <v>0.6699999999999999</v>
      </c>
      <c r="I3">
        <f>1-Wa!I3</f>
        <v>0.62</v>
      </c>
      <c r="J3">
        <f>1-Wa!J3</f>
        <v>0.29000000000000004</v>
      </c>
    </row>
    <row r="4" spans="1:10" ht="12.75">
      <c r="A4">
        <v>0.9</v>
      </c>
      <c r="B4">
        <f>1-Wa!B4</f>
        <v>0.4</v>
      </c>
      <c r="C4">
        <f>1-Wa!C4</f>
        <v>0.4</v>
      </c>
      <c r="D4">
        <f>1-Wa!D4</f>
        <v>0.77</v>
      </c>
      <c r="E4">
        <f>1-Wa!E4</f>
        <v>0.4</v>
      </c>
      <c r="F4">
        <f>1-Wa!F4</f>
        <v>0.12</v>
      </c>
      <c r="G4">
        <f>1-Wa!G4</f>
        <v>0.20999999999999996</v>
      </c>
      <c r="H4">
        <f>1-Wa!H4</f>
        <v>0.62</v>
      </c>
      <c r="I4">
        <f>1-Wa!I4</f>
        <v>0.5700000000000001</v>
      </c>
      <c r="J4">
        <f>1-Wa!J4</f>
        <v>0.25</v>
      </c>
    </row>
    <row r="5" spans="1:10" ht="12.75">
      <c r="A5">
        <v>0.85</v>
      </c>
      <c r="B5">
        <f>1-Wa!B5</f>
        <v>0.33999999999999997</v>
      </c>
      <c r="C5">
        <f>1-Wa!C5</f>
        <v>0.33999999999999997</v>
      </c>
      <c r="D5">
        <f>1-Wa!D5</f>
        <v>0.72</v>
      </c>
      <c r="E5">
        <f>1-Wa!E5</f>
        <v>0.33999999999999997</v>
      </c>
      <c r="F5">
        <f>1-Wa!F5</f>
        <v>0.09999999999999998</v>
      </c>
      <c r="G5">
        <f>1-Wa!G5</f>
        <v>0.17000000000000004</v>
      </c>
      <c r="H5">
        <f>1-Wa!H5</f>
        <v>0.5700000000000001</v>
      </c>
      <c r="I5">
        <f>1-Wa!I5</f>
        <v>0.51</v>
      </c>
      <c r="J5">
        <f>1-Wa!J5</f>
        <v>0.20999999999999996</v>
      </c>
    </row>
    <row r="6" spans="1:10" ht="12.75">
      <c r="A6">
        <v>0.8</v>
      </c>
      <c r="B6">
        <f>1-Wa!B6</f>
        <v>0.29000000000000004</v>
      </c>
      <c r="C6">
        <f>1-Wa!C6</f>
        <v>0.29000000000000004</v>
      </c>
      <c r="D6">
        <f>1-Wa!D6</f>
        <v>0.6699999999999999</v>
      </c>
      <c r="E6">
        <f>1-Wa!E6</f>
        <v>0.29000000000000004</v>
      </c>
      <c r="F6">
        <f>1-Wa!F6</f>
        <v>0.07999999999999996</v>
      </c>
      <c r="G6">
        <f>1-Wa!G6</f>
        <v>0.14</v>
      </c>
      <c r="H6">
        <f>1-Wa!H6</f>
        <v>0.51</v>
      </c>
      <c r="I6">
        <f>1-Wa!I6</f>
        <v>0.44999999999999996</v>
      </c>
      <c r="J6">
        <f>1-Wa!J6</f>
        <v>0.17000000000000004</v>
      </c>
    </row>
    <row r="7" spans="1:10" ht="12.75">
      <c r="A7">
        <v>0.75</v>
      </c>
      <c r="B7">
        <f>1-Wa!B7</f>
        <v>0.24</v>
      </c>
      <c r="C7">
        <f>1-Wa!C7</f>
        <v>0.24</v>
      </c>
      <c r="D7">
        <f>1-Wa!D7</f>
        <v>0.61</v>
      </c>
      <c r="E7">
        <f>1-Wa!E7</f>
        <v>0.24</v>
      </c>
      <c r="F7">
        <f>1-Wa!F7</f>
        <v>0.06000000000000005</v>
      </c>
      <c r="G7">
        <f>1-Wa!G7</f>
        <v>0.12</v>
      </c>
      <c r="H7">
        <f>1-Wa!H7</f>
        <v>0.43999999999999995</v>
      </c>
      <c r="I7">
        <f>1-Wa!I7</f>
        <v>0.39</v>
      </c>
      <c r="J7">
        <f>1-Wa!J7</f>
        <v>0.14</v>
      </c>
    </row>
    <row r="8" spans="1:10" ht="12.75">
      <c r="A8">
        <v>0.7</v>
      </c>
      <c r="B8">
        <f>1-Wa!B8</f>
        <v>0.18999999999999995</v>
      </c>
      <c r="C8">
        <f>1-Wa!C8</f>
        <v>0.18999999999999995</v>
      </c>
      <c r="D8">
        <f>1-Wa!D8</f>
        <v>0.55</v>
      </c>
      <c r="E8">
        <f>1-Wa!E8</f>
        <v>0.18999999999999995</v>
      </c>
      <c r="F8">
        <f>1-Wa!F8</f>
        <v>0.050000000000000044</v>
      </c>
      <c r="G8">
        <f>1-Wa!G8</f>
        <v>0.08999999999999997</v>
      </c>
      <c r="H8">
        <f>1-Wa!H8</f>
        <v>0.38</v>
      </c>
      <c r="I8">
        <f>1-Wa!I8</f>
        <v>0.31999999999999995</v>
      </c>
      <c r="J8">
        <f>1-Wa!J8</f>
        <v>0.10999999999999999</v>
      </c>
    </row>
    <row r="9" spans="1:10" ht="12.75">
      <c r="A9">
        <v>0.65</v>
      </c>
      <c r="B9">
        <f>1-Wa!B9</f>
        <v>0.15000000000000002</v>
      </c>
      <c r="C9">
        <f>1-Wa!C9</f>
        <v>0.15000000000000002</v>
      </c>
      <c r="D9">
        <f>1-Wa!D9</f>
        <v>0.47</v>
      </c>
      <c r="E9">
        <f>1-Wa!E9</f>
        <v>0.15000000000000002</v>
      </c>
      <c r="F9">
        <f>1-Wa!F9</f>
        <v>0.040000000000000036</v>
      </c>
      <c r="G9">
        <f>1-Wa!G9</f>
        <v>0.06999999999999995</v>
      </c>
      <c r="H9">
        <f>1-Wa!H9</f>
        <v>0.31000000000000005</v>
      </c>
      <c r="I9">
        <f>1-Wa!I9</f>
        <v>0.26</v>
      </c>
      <c r="J9">
        <f>1-Wa!J9</f>
        <v>0.07999999999999996</v>
      </c>
    </row>
    <row r="10" spans="1:10" ht="12.75">
      <c r="A10">
        <v>0.6</v>
      </c>
      <c r="B10">
        <f>1-Wa!B10</f>
        <v>0.10999999999999999</v>
      </c>
      <c r="C10">
        <f>1-Wa!C10</f>
        <v>0.10999999999999999</v>
      </c>
      <c r="D10">
        <f>1-Wa!D10</f>
        <v>0.39</v>
      </c>
      <c r="E10">
        <f>1-Wa!E10</f>
        <v>0.10999999999999999</v>
      </c>
      <c r="F10">
        <f>1-Wa!F10</f>
        <v>0.030000000000000027</v>
      </c>
      <c r="G10">
        <f>1-Wa!G10</f>
        <v>0.050000000000000044</v>
      </c>
      <c r="H10">
        <f>1-Wa!H10</f>
        <v>0.24</v>
      </c>
      <c r="I10">
        <f>1-Wa!I10</f>
        <v>0.19999999999999996</v>
      </c>
      <c r="J10">
        <f>1-Wa!J10</f>
        <v>0.06000000000000005</v>
      </c>
    </row>
    <row r="11" spans="1:10" ht="12.75">
      <c r="A11">
        <v>0.55</v>
      </c>
      <c r="B11">
        <f>1-Wa!B11</f>
        <v>0.07999999999999996</v>
      </c>
      <c r="C11">
        <f>1-Wa!C11</f>
        <v>0.07999999999999996</v>
      </c>
      <c r="D11">
        <f>1-Wa!D11</f>
        <v>0.31000000000000005</v>
      </c>
      <c r="E11">
        <f>1-Wa!E11</f>
        <v>0.07999999999999996</v>
      </c>
      <c r="F11">
        <f>1-Wa!F11</f>
        <v>0.020000000000000018</v>
      </c>
      <c r="G11">
        <f>1-Wa!G11</f>
        <v>0.040000000000000036</v>
      </c>
      <c r="H11">
        <f>1-Wa!H11</f>
        <v>0.18999999999999995</v>
      </c>
      <c r="I11">
        <f>1-Wa!I11</f>
        <v>0.15000000000000002</v>
      </c>
      <c r="J11">
        <f>1-Wa!J11</f>
        <v>0.050000000000000044</v>
      </c>
    </row>
    <row r="12" spans="1:10" ht="12.75">
      <c r="A12">
        <v>0.5</v>
      </c>
      <c r="B12">
        <f>1-Wa!B12</f>
        <v>0.06000000000000005</v>
      </c>
      <c r="C12">
        <f>1-Wa!C12</f>
        <v>0.06000000000000005</v>
      </c>
      <c r="D12">
        <f>1-Wa!D12</f>
        <v>0.24</v>
      </c>
      <c r="E12">
        <f>1-Wa!E12</f>
        <v>0.06000000000000005</v>
      </c>
      <c r="F12">
        <f>1-Wa!F12</f>
        <v>0.010000000000000009</v>
      </c>
      <c r="G12">
        <f>1-Wa!G12</f>
        <v>0.030000000000000027</v>
      </c>
      <c r="H12">
        <f>1-Wa!H12</f>
        <v>0.14</v>
      </c>
      <c r="I12">
        <f>1-Wa!I12</f>
        <v>0.10999999999999999</v>
      </c>
      <c r="J12">
        <f>1-Wa!J12</f>
        <v>0.030000000000000027</v>
      </c>
    </row>
    <row r="13" ht="12.75" hidden="1"/>
    <row r="14" spans="2:10" ht="12.75" hidden="1">
      <c r="B14">
        <f>VLOOKUP('Input,output'!$B$9,$A$2:$J$12,2,FALSE)</f>
        <v>0.29000000000000004</v>
      </c>
      <c r="C14">
        <f>VLOOKUP('Input,output'!$B$9,$A$2:$J$12,3,FALSE)</f>
        <v>0.29000000000000004</v>
      </c>
      <c r="D14">
        <f>VLOOKUP('Input,output'!$B$9,$A$2:$J$12,4,FALSE)</f>
        <v>0.6699999999999999</v>
      </c>
      <c r="E14">
        <f>VLOOKUP('Input,output'!$B$9,$A$2:$J$12,5,FALSE)</f>
        <v>0.29000000000000004</v>
      </c>
      <c r="F14">
        <f>VLOOKUP('Input,output'!$B$9,$A$2:$J$12,6,FALSE)</f>
        <v>0.07999999999999996</v>
      </c>
      <c r="G14">
        <f>VLOOKUP('Input,output'!$B$9,$A$2:$J$12,7,FALSE)</f>
        <v>0.14</v>
      </c>
      <c r="H14">
        <f>VLOOKUP('Input,output'!$B$9,$A$2:$J$12,8,FALSE)</f>
        <v>0.51</v>
      </c>
      <c r="I14">
        <f>VLOOKUP('Input,output'!$B$9,$A$2:$J$12,9,FALSE)</f>
        <v>0.44999999999999996</v>
      </c>
      <c r="J14">
        <f>VLOOKUP('Input,output'!$B$9,$A$2:$J$12,10,FALSE)</f>
        <v>0.17000000000000004</v>
      </c>
    </row>
    <row r="15" spans="2:10" ht="12.75" hidden="1">
      <c r="B15">
        <v>1</v>
      </c>
      <c r="C15">
        <v>2</v>
      </c>
      <c r="D15">
        <v>3</v>
      </c>
      <c r="E15">
        <v>4</v>
      </c>
      <c r="F15">
        <v>5</v>
      </c>
      <c r="G15">
        <v>6</v>
      </c>
      <c r="H15">
        <v>7</v>
      </c>
      <c r="I15">
        <v>8</v>
      </c>
      <c r="J15">
        <v>9</v>
      </c>
    </row>
    <row r="16" spans="2:10" ht="12.75" hidden="1">
      <c r="B16">
        <f>B14</f>
        <v>0.29000000000000004</v>
      </c>
      <c r="C16">
        <f aca="true" t="shared" si="0" ref="C16:J16">C14</f>
        <v>0.29000000000000004</v>
      </c>
      <c r="D16">
        <f t="shared" si="0"/>
        <v>0.6699999999999999</v>
      </c>
      <c r="E16">
        <f t="shared" si="0"/>
        <v>0.29000000000000004</v>
      </c>
      <c r="F16">
        <f t="shared" si="0"/>
        <v>0.07999999999999996</v>
      </c>
      <c r="G16">
        <f t="shared" si="0"/>
        <v>0.14</v>
      </c>
      <c r="H16">
        <f t="shared" si="0"/>
        <v>0.51</v>
      </c>
      <c r="I16">
        <f t="shared" si="0"/>
        <v>0.44999999999999996</v>
      </c>
      <c r="J16">
        <f t="shared" si="0"/>
        <v>0.17000000000000004</v>
      </c>
    </row>
    <row r="17" spans="1:2" ht="12.75" hidden="1">
      <c r="A17" s="27" t="s">
        <v>87</v>
      </c>
      <c r="B17" s="27">
        <f>HLOOKUP('Input,output'!B3,B15:J16,2,FALSE)</f>
        <v>0.29000000000000004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IZHAR GROUP OF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HASEEB AHMED</dc:creator>
  <cp:keywords/>
  <dc:description/>
  <cp:lastModifiedBy>*</cp:lastModifiedBy>
  <cp:lastPrinted>2001-08-18T07:15:54Z</cp:lastPrinted>
  <dcterms:created xsi:type="dcterms:W3CDTF">1998-10-13T03:04:51Z</dcterms:created>
  <dcterms:modified xsi:type="dcterms:W3CDTF">2009-09-22T20:05:59Z</dcterms:modified>
  <cp:category/>
  <cp:version/>
  <cp:contentType/>
  <cp:contentStatus/>
</cp:coreProperties>
</file>