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095" windowHeight="84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10" i="1"/>
  <c r="K10"/>
  <c r="J10"/>
  <c r="I10"/>
  <c r="H10"/>
  <c r="G10"/>
  <c r="AH33"/>
  <c r="AD28"/>
  <c r="AE28"/>
  <c r="AC28"/>
  <c r="AD33" s="1"/>
  <c r="AG33"/>
  <c r="AF33"/>
  <c r="AE33"/>
  <c r="AC33"/>
  <c r="AD20"/>
  <c r="AF34" s="1"/>
  <c r="AE20"/>
  <c r="AG34" s="1"/>
  <c r="AC20"/>
  <c r="AC34" s="1"/>
  <c r="S12"/>
  <c r="T12"/>
  <c r="T21" s="1"/>
  <c r="U12"/>
  <c r="W21" s="1"/>
  <c r="V12"/>
  <c r="X21" s="1"/>
  <c r="T18"/>
  <c r="U18"/>
  <c r="V18"/>
  <c r="W18"/>
  <c r="X18"/>
  <c r="T20"/>
  <c r="U20"/>
  <c r="V20"/>
  <c r="W20"/>
  <c r="X20"/>
  <c r="S20"/>
  <c r="S18"/>
  <c r="H18"/>
  <c r="H20"/>
  <c r="H22"/>
  <c r="H24"/>
  <c r="H16"/>
  <c r="H14"/>
  <c r="H12"/>
  <c r="K12"/>
  <c r="L13" s="1"/>
  <c r="K14" s="1"/>
  <c r="L15" s="1"/>
  <c r="X23" l="1"/>
  <c r="X24" s="1"/>
  <c r="V23"/>
  <c r="AD34"/>
  <c r="AD35"/>
  <c r="AF35"/>
  <c r="AH35"/>
  <c r="T23"/>
  <c r="AH34"/>
  <c r="AC35"/>
  <c r="AE35"/>
  <c r="AG35"/>
  <c r="AE34"/>
  <c r="S22"/>
  <c r="S23"/>
  <c r="W22"/>
  <c r="U22"/>
  <c r="W24"/>
  <c r="X27"/>
  <c r="L9" s="1"/>
  <c r="V21"/>
  <c r="U21"/>
  <c r="U24" s="1"/>
  <c r="X22"/>
  <c r="W23"/>
  <c r="V22"/>
  <c r="U23"/>
  <c r="T22"/>
  <c r="T24" s="1"/>
  <c r="S21"/>
  <c r="K16"/>
  <c r="L17" s="1"/>
  <c r="K18" s="1"/>
  <c r="L19" s="1"/>
  <c r="K20" s="1"/>
  <c r="L21" s="1"/>
  <c r="K22" s="1"/>
  <c r="L23" s="1"/>
  <c r="K24" s="1"/>
  <c r="L25" s="1"/>
  <c r="K26" s="1"/>
  <c r="U27" l="1"/>
  <c r="I9" s="1"/>
  <c r="I11" s="1"/>
  <c r="J12" s="1"/>
  <c r="V24"/>
  <c r="V27" s="1"/>
  <c r="J9" s="1"/>
  <c r="J11" s="1"/>
  <c r="I12" s="1"/>
  <c r="W27"/>
  <c r="K9" s="1"/>
  <c r="K11" s="1"/>
  <c r="L12" s="1"/>
  <c r="T27"/>
  <c r="H9" s="1"/>
  <c r="S24"/>
  <c r="S27"/>
  <c r="G9" s="1"/>
  <c r="I13" l="1"/>
  <c r="J14" s="1"/>
  <c r="J15" s="1"/>
  <c r="I16" s="1"/>
  <c r="I17" s="1"/>
  <c r="J18" s="1"/>
  <c r="K19" s="1"/>
  <c r="L20" s="1"/>
  <c r="J13"/>
  <c r="I14" s="1"/>
  <c r="H15"/>
  <c r="G16" s="1"/>
  <c r="I15"/>
  <c r="J16" s="1"/>
  <c r="K17" s="1"/>
  <c r="L18" s="1"/>
  <c r="K13"/>
  <c r="L14" s="1"/>
  <c r="H11"/>
  <c r="G12" s="1"/>
  <c r="H13"/>
  <c r="G14" s="1"/>
  <c r="J17"/>
  <c r="I18" s="1"/>
  <c r="J19" l="1"/>
  <c r="I20" s="1"/>
  <c r="H21" s="1"/>
  <c r="G22" s="1"/>
  <c r="H17"/>
  <c r="G18" s="1"/>
  <c r="K15"/>
  <c r="L16" s="1"/>
  <c r="H19"/>
  <c r="I19"/>
  <c r="I21" l="1"/>
  <c r="J22" s="1"/>
  <c r="J23" s="1"/>
  <c r="I24" s="1"/>
  <c r="G20"/>
  <c r="J20"/>
  <c r="K23" l="1"/>
  <c r="L24" s="1"/>
  <c r="H25"/>
  <c r="G26" s="1"/>
  <c r="I25"/>
  <c r="J21"/>
  <c r="I22" s="1"/>
  <c r="K21"/>
  <c r="L22" s="1"/>
  <c r="H23" l="1"/>
  <c r="I23"/>
  <c r="J24" s="1"/>
  <c r="J25" s="1"/>
  <c r="J27" s="1"/>
  <c r="G24" l="1"/>
  <c r="G27" s="1"/>
  <c r="H27"/>
  <c r="K25"/>
  <c r="K27" l="1"/>
  <c r="L26"/>
  <c r="L27" s="1"/>
  <c r="I26"/>
  <c r="I27" s="1"/>
</calcChain>
</file>

<file path=xl/sharedStrings.xml><?xml version="1.0" encoding="utf-8"?>
<sst xmlns="http://schemas.openxmlformats.org/spreadsheetml/2006/main" count="89" uniqueCount="50">
  <si>
    <t>AB</t>
  </si>
  <si>
    <t>BA</t>
  </si>
  <si>
    <t>BC</t>
  </si>
  <si>
    <t>CB</t>
  </si>
  <si>
    <t>DF</t>
  </si>
  <si>
    <t>FEM</t>
  </si>
  <si>
    <t>DISTRIBUTION</t>
  </si>
  <si>
    <t>CD</t>
  </si>
  <si>
    <t>DC</t>
  </si>
  <si>
    <t>COM</t>
  </si>
  <si>
    <t>Moment Distribution Method of Structural Analysis</t>
  </si>
  <si>
    <t>Member</t>
  </si>
  <si>
    <t>TOTAL</t>
  </si>
  <si>
    <t>THEORY OF STRUCTURE - II</t>
  </si>
  <si>
    <t>Sr.#</t>
  </si>
  <si>
    <t>A</t>
  </si>
  <si>
    <t>B</t>
  </si>
  <si>
    <t>C</t>
  </si>
  <si>
    <t>D</t>
  </si>
  <si>
    <t>1 for fixed</t>
  </si>
  <si>
    <t>2 for hinge or roller</t>
  </si>
  <si>
    <t>3 for free end</t>
  </si>
  <si>
    <t>SUPPORT</t>
  </si>
  <si>
    <t xml:space="preserve">STIFFNESS  FACTOR </t>
  </si>
  <si>
    <t>MEMBER</t>
  </si>
  <si>
    <t>I IN INCHES</t>
  </si>
  <si>
    <t>I IN  FEET</t>
  </si>
  <si>
    <t>LENGTH IN INCHES</t>
  </si>
  <si>
    <t>LENGTH IN FEET</t>
  </si>
  <si>
    <t>STIFFNESS FACTOR IN CUBIC FEET</t>
  </si>
  <si>
    <t>STIFFNESS FACTOR IN  CUBIC INCHES</t>
  </si>
  <si>
    <t>SUPPORT CONDITION</t>
  </si>
  <si>
    <t>for far end fixed</t>
  </si>
  <si>
    <t>for far end hinge or roller</t>
  </si>
  <si>
    <t>user enter</t>
  </si>
  <si>
    <t>DISTRIBUTION FACTOR</t>
  </si>
  <si>
    <t>Support Condition</t>
  </si>
  <si>
    <t>LOADS</t>
  </si>
  <si>
    <t>for U.D.L</t>
  </si>
  <si>
    <t>for Point Load</t>
  </si>
  <si>
    <t>for Triangular Load</t>
  </si>
  <si>
    <t>Magnitude</t>
  </si>
  <si>
    <t>Starting Point</t>
  </si>
  <si>
    <t>Ending Point</t>
  </si>
  <si>
    <t>Total Length</t>
  </si>
  <si>
    <t>FEMs</t>
  </si>
  <si>
    <t>Loads</t>
  </si>
  <si>
    <t>For Point Load</t>
  </si>
  <si>
    <t>Distance from A support</t>
  </si>
  <si>
    <t>Distance from B support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</si>
</sst>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8"/>
      <color theme="5" tint="-0.249977111117893"/>
      <name val="Times New Roman"/>
      <family val="1"/>
    </font>
    <font>
      <b/>
      <sz val="11"/>
      <color theme="5" tint="-0.249977111117893"/>
      <name val="Calibri"/>
      <family val="2"/>
      <scheme val="minor"/>
    </font>
    <font>
      <sz val="28"/>
      <color theme="5" tint="-0.249977111117893"/>
      <name val="Acorn Initials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5" fillId="0" borderId="0" xfId="0" applyFont="1"/>
    <xf numFmtId="0" fontId="1" fillId="0" borderId="0" xfId="0" applyFont="1"/>
    <xf numFmtId="0" fontId="6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7" fillId="6" borderId="2" xfId="0" applyFont="1" applyFill="1" applyBorder="1"/>
    <xf numFmtId="0" fontId="1" fillId="5" borderId="2" xfId="0" applyFont="1" applyFill="1" applyBorder="1"/>
    <xf numFmtId="0" fontId="1" fillId="0" borderId="13" xfId="0" applyFont="1" applyBorder="1"/>
    <xf numFmtId="0" fontId="0" fillId="0" borderId="14" xfId="0" applyBorder="1"/>
    <xf numFmtId="2" fontId="0" fillId="0" borderId="14" xfId="0" applyNumberFormat="1" applyBorder="1"/>
    <xf numFmtId="0" fontId="1" fillId="0" borderId="15" xfId="0" applyFont="1" applyBorder="1"/>
    <xf numFmtId="0" fontId="1" fillId="0" borderId="16" xfId="0" applyFont="1" applyBorder="1"/>
    <xf numFmtId="0" fontId="0" fillId="0" borderId="16" xfId="0" applyBorder="1"/>
    <xf numFmtId="2" fontId="0" fillId="0" borderId="16" xfId="0" applyNumberFormat="1" applyBorder="1"/>
    <xf numFmtId="2" fontId="0" fillId="0" borderId="17" xfId="0" applyNumberFormat="1" applyBorder="1"/>
    <xf numFmtId="0" fontId="1" fillId="7" borderId="10" xfId="0" applyFont="1" applyFill="1" applyBorder="1"/>
    <xf numFmtId="0" fontId="1" fillId="7" borderId="11" xfId="0" applyFont="1" applyFill="1" applyBorder="1"/>
    <xf numFmtId="0" fontId="1" fillId="7" borderId="12" xfId="0" applyFont="1" applyFill="1" applyBorder="1"/>
    <xf numFmtId="0" fontId="0" fillId="0" borderId="5" xfId="0" applyFill="1" applyBorder="1"/>
    <xf numFmtId="0" fontId="1" fillId="2" borderId="5" xfId="0" applyFont="1" applyFill="1" applyBorder="1"/>
    <xf numFmtId="0" fontId="1" fillId="4" borderId="5" xfId="0" applyFont="1" applyFill="1" applyBorder="1"/>
    <xf numFmtId="0" fontId="0" fillId="0" borderId="2" xfId="0" applyBorder="1"/>
    <xf numFmtId="0" fontId="0" fillId="3" borderId="5" xfId="0" applyFill="1" applyBorder="1"/>
    <xf numFmtId="2" fontId="0" fillId="0" borderId="8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404813</xdr:colOff>
      <xdr:row>4</xdr:row>
      <xdr:rowOff>134937</xdr:rowOff>
    </xdr:from>
    <xdr:to>
      <xdr:col>15</xdr:col>
      <xdr:colOff>523875</xdr:colOff>
      <xdr:row>4</xdr:row>
      <xdr:rowOff>134937</xdr:rowOff>
    </xdr:to>
    <xdr:cxnSp macro="">
      <xdr:nvCxnSpPr>
        <xdr:cNvPr id="8" name="Straight Connector 7"/>
        <xdr:cNvCxnSpPr/>
      </xdr:nvCxnSpPr>
      <xdr:spPr>
        <a:xfrm flipV="1">
          <a:off x="8961438" y="896937"/>
          <a:ext cx="19526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406402</xdr:colOff>
      <xdr:row>4</xdr:row>
      <xdr:rowOff>144462</xdr:rowOff>
    </xdr:from>
    <xdr:to>
      <xdr:col>12</xdr:col>
      <xdr:colOff>406402</xdr:colOff>
      <xdr:row>13</xdr:row>
      <xdr:rowOff>87313</xdr:rowOff>
    </xdr:to>
    <xdr:cxnSp macro="">
      <xdr:nvCxnSpPr>
        <xdr:cNvPr id="9" name="Straight Connector 8"/>
        <xdr:cNvCxnSpPr/>
      </xdr:nvCxnSpPr>
      <xdr:spPr>
        <a:xfrm rot="5400000">
          <a:off x="8086726" y="1782763"/>
          <a:ext cx="1752601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176773</xdr:colOff>
      <xdr:row>13</xdr:row>
      <xdr:rowOff>175279</xdr:rowOff>
    </xdr:from>
    <xdr:to>
      <xdr:col>12</xdr:col>
      <xdr:colOff>592231</xdr:colOff>
      <xdr:row>13</xdr:row>
      <xdr:rowOff>183216</xdr:rowOff>
    </xdr:to>
    <xdr:cxnSp macro="">
      <xdr:nvCxnSpPr>
        <xdr:cNvPr id="16" name="Straight Connector 15"/>
        <xdr:cNvCxnSpPr/>
      </xdr:nvCxnSpPr>
      <xdr:spPr>
        <a:xfrm>
          <a:off x="8726861" y="2954338"/>
          <a:ext cx="415458" cy="79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420688</xdr:colOff>
      <xdr:row>2</xdr:row>
      <xdr:rowOff>182565</xdr:rowOff>
    </xdr:from>
    <xdr:to>
      <xdr:col>12</xdr:col>
      <xdr:colOff>428625</xdr:colOff>
      <xdr:row>4</xdr:row>
      <xdr:rowOff>127003</xdr:rowOff>
    </xdr:to>
    <xdr:cxnSp macro="">
      <xdr:nvCxnSpPr>
        <xdr:cNvPr id="19" name="Straight Arrow Connector 18"/>
        <xdr:cNvCxnSpPr/>
      </xdr:nvCxnSpPr>
      <xdr:spPr>
        <a:xfrm rot="5400000">
          <a:off x="8818563" y="722315"/>
          <a:ext cx="325438" cy="7937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581026</xdr:colOff>
      <xdr:row>3</xdr:row>
      <xdr:rowOff>9529</xdr:rowOff>
    </xdr:from>
    <xdr:to>
      <xdr:col>12</xdr:col>
      <xdr:colOff>588963</xdr:colOff>
      <xdr:row>4</xdr:row>
      <xdr:rowOff>144467</xdr:rowOff>
    </xdr:to>
    <xdr:cxnSp macro="">
      <xdr:nvCxnSpPr>
        <xdr:cNvPr id="20" name="Straight Arrow Connector 19"/>
        <xdr:cNvCxnSpPr/>
      </xdr:nvCxnSpPr>
      <xdr:spPr>
        <a:xfrm rot="5400000">
          <a:off x="8978901" y="739779"/>
          <a:ext cx="325438" cy="7937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130175</xdr:colOff>
      <xdr:row>3</xdr:row>
      <xdr:rowOff>19053</xdr:rowOff>
    </xdr:from>
    <xdr:to>
      <xdr:col>13</xdr:col>
      <xdr:colOff>138112</xdr:colOff>
      <xdr:row>4</xdr:row>
      <xdr:rowOff>153991</xdr:rowOff>
    </xdr:to>
    <xdr:cxnSp macro="">
      <xdr:nvCxnSpPr>
        <xdr:cNvPr id="21" name="Straight Arrow Connector 20"/>
        <xdr:cNvCxnSpPr/>
      </xdr:nvCxnSpPr>
      <xdr:spPr>
        <a:xfrm rot="5400000">
          <a:off x="9139238" y="749303"/>
          <a:ext cx="325438" cy="7937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258762</xdr:colOff>
      <xdr:row>3</xdr:row>
      <xdr:rowOff>4766</xdr:rowOff>
    </xdr:from>
    <xdr:to>
      <xdr:col>13</xdr:col>
      <xdr:colOff>266699</xdr:colOff>
      <xdr:row>4</xdr:row>
      <xdr:rowOff>139704</xdr:rowOff>
    </xdr:to>
    <xdr:cxnSp macro="">
      <xdr:nvCxnSpPr>
        <xdr:cNvPr id="22" name="Straight Arrow Connector 21"/>
        <xdr:cNvCxnSpPr/>
      </xdr:nvCxnSpPr>
      <xdr:spPr>
        <a:xfrm rot="5400000">
          <a:off x="9267825" y="735016"/>
          <a:ext cx="325438" cy="7937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427037</xdr:colOff>
      <xdr:row>3</xdr:row>
      <xdr:rowOff>6353</xdr:rowOff>
    </xdr:from>
    <xdr:to>
      <xdr:col>13</xdr:col>
      <xdr:colOff>434974</xdr:colOff>
      <xdr:row>4</xdr:row>
      <xdr:rowOff>141291</xdr:rowOff>
    </xdr:to>
    <xdr:cxnSp macro="">
      <xdr:nvCxnSpPr>
        <xdr:cNvPr id="23" name="Straight Arrow Connector 22"/>
        <xdr:cNvCxnSpPr/>
      </xdr:nvCxnSpPr>
      <xdr:spPr>
        <a:xfrm rot="5400000">
          <a:off x="9436100" y="736603"/>
          <a:ext cx="325438" cy="7937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</xdr:colOff>
      <xdr:row>3</xdr:row>
      <xdr:rowOff>3</xdr:rowOff>
    </xdr:from>
    <xdr:to>
      <xdr:col>14</xdr:col>
      <xdr:colOff>7938</xdr:colOff>
      <xdr:row>4</xdr:row>
      <xdr:rowOff>134941</xdr:rowOff>
    </xdr:to>
    <xdr:cxnSp macro="">
      <xdr:nvCxnSpPr>
        <xdr:cNvPr id="24" name="Straight Arrow Connector 23"/>
        <xdr:cNvCxnSpPr/>
      </xdr:nvCxnSpPr>
      <xdr:spPr>
        <a:xfrm rot="5400000">
          <a:off x="9620251" y="730253"/>
          <a:ext cx="325438" cy="7937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160338</xdr:colOff>
      <xdr:row>3</xdr:row>
      <xdr:rowOff>1591</xdr:rowOff>
    </xdr:from>
    <xdr:to>
      <xdr:col>14</xdr:col>
      <xdr:colOff>168275</xdr:colOff>
      <xdr:row>4</xdr:row>
      <xdr:rowOff>136529</xdr:rowOff>
    </xdr:to>
    <xdr:cxnSp macro="">
      <xdr:nvCxnSpPr>
        <xdr:cNvPr id="25" name="Straight Arrow Connector 24"/>
        <xdr:cNvCxnSpPr/>
      </xdr:nvCxnSpPr>
      <xdr:spPr>
        <a:xfrm rot="5400000">
          <a:off x="9780588" y="731841"/>
          <a:ext cx="325438" cy="7937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304801</xdr:colOff>
      <xdr:row>3</xdr:row>
      <xdr:rowOff>11116</xdr:rowOff>
    </xdr:from>
    <xdr:to>
      <xdr:col>14</xdr:col>
      <xdr:colOff>312738</xdr:colOff>
      <xdr:row>4</xdr:row>
      <xdr:rowOff>146054</xdr:rowOff>
    </xdr:to>
    <xdr:cxnSp macro="">
      <xdr:nvCxnSpPr>
        <xdr:cNvPr id="26" name="Straight Arrow Connector 25"/>
        <xdr:cNvCxnSpPr/>
      </xdr:nvCxnSpPr>
      <xdr:spPr>
        <a:xfrm rot="5400000">
          <a:off x="9925051" y="741366"/>
          <a:ext cx="325438" cy="7937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473075</xdr:colOff>
      <xdr:row>3</xdr:row>
      <xdr:rowOff>12703</xdr:rowOff>
    </xdr:from>
    <xdr:to>
      <xdr:col>14</xdr:col>
      <xdr:colOff>481012</xdr:colOff>
      <xdr:row>4</xdr:row>
      <xdr:rowOff>147641</xdr:rowOff>
    </xdr:to>
    <xdr:cxnSp macro="">
      <xdr:nvCxnSpPr>
        <xdr:cNvPr id="27" name="Straight Arrow Connector 26"/>
        <xdr:cNvCxnSpPr/>
      </xdr:nvCxnSpPr>
      <xdr:spPr>
        <a:xfrm rot="5400000">
          <a:off x="10093325" y="742953"/>
          <a:ext cx="325438" cy="7937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601663</xdr:colOff>
      <xdr:row>3</xdr:row>
      <xdr:rowOff>14291</xdr:rowOff>
    </xdr:from>
    <xdr:to>
      <xdr:col>14</xdr:col>
      <xdr:colOff>609600</xdr:colOff>
      <xdr:row>4</xdr:row>
      <xdr:rowOff>149229</xdr:rowOff>
    </xdr:to>
    <xdr:cxnSp macro="">
      <xdr:nvCxnSpPr>
        <xdr:cNvPr id="28" name="Straight Arrow Connector 27"/>
        <xdr:cNvCxnSpPr/>
      </xdr:nvCxnSpPr>
      <xdr:spPr>
        <a:xfrm rot="5400000">
          <a:off x="10221913" y="744541"/>
          <a:ext cx="325438" cy="7937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150813</xdr:colOff>
      <xdr:row>3</xdr:row>
      <xdr:rowOff>7941</xdr:rowOff>
    </xdr:from>
    <xdr:to>
      <xdr:col>15</xdr:col>
      <xdr:colOff>158750</xdr:colOff>
      <xdr:row>4</xdr:row>
      <xdr:rowOff>142879</xdr:rowOff>
    </xdr:to>
    <xdr:cxnSp macro="">
      <xdr:nvCxnSpPr>
        <xdr:cNvPr id="29" name="Straight Arrow Connector 28"/>
        <xdr:cNvCxnSpPr/>
      </xdr:nvCxnSpPr>
      <xdr:spPr>
        <a:xfrm rot="5400000">
          <a:off x="10382251" y="738191"/>
          <a:ext cx="325438" cy="7937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319088</xdr:colOff>
      <xdr:row>3</xdr:row>
      <xdr:rowOff>1591</xdr:rowOff>
    </xdr:from>
    <xdr:to>
      <xdr:col>15</xdr:col>
      <xdr:colOff>327025</xdr:colOff>
      <xdr:row>4</xdr:row>
      <xdr:rowOff>136529</xdr:rowOff>
    </xdr:to>
    <xdr:cxnSp macro="">
      <xdr:nvCxnSpPr>
        <xdr:cNvPr id="30" name="Straight Arrow Connector 29"/>
        <xdr:cNvCxnSpPr/>
      </xdr:nvCxnSpPr>
      <xdr:spPr>
        <a:xfrm rot="5400000">
          <a:off x="10550526" y="731841"/>
          <a:ext cx="325438" cy="7937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476250</xdr:colOff>
      <xdr:row>3</xdr:row>
      <xdr:rowOff>1</xdr:rowOff>
    </xdr:from>
    <xdr:to>
      <xdr:col>15</xdr:col>
      <xdr:colOff>484187</xdr:colOff>
      <xdr:row>4</xdr:row>
      <xdr:rowOff>134939</xdr:rowOff>
    </xdr:to>
    <xdr:cxnSp macro="">
      <xdr:nvCxnSpPr>
        <xdr:cNvPr id="31" name="Straight Arrow Connector 30"/>
        <xdr:cNvCxnSpPr/>
      </xdr:nvCxnSpPr>
      <xdr:spPr>
        <a:xfrm rot="5400000">
          <a:off x="10707688" y="730251"/>
          <a:ext cx="325438" cy="7937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428625</xdr:colOff>
      <xdr:row>3</xdr:row>
      <xdr:rowOff>15875</xdr:rowOff>
    </xdr:from>
    <xdr:to>
      <xdr:col>15</xdr:col>
      <xdr:colOff>484187</xdr:colOff>
      <xdr:row>3</xdr:row>
      <xdr:rowOff>17463</xdr:rowOff>
    </xdr:to>
    <xdr:cxnSp macro="">
      <xdr:nvCxnSpPr>
        <xdr:cNvPr id="33" name="Straight Connector 32"/>
        <xdr:cNvCxnSpPr/>
      </xdr:nvCxnSpPr>
      <xdr:spPr>
        <a:xfrm>
          <a:off x="8985250" y="587375"/>
          <a:ext cx="1889125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504825</xdr:colOff>
      <xdr:row>4</xdr:row>
      <xdr:rowOff>127188</xdr:rowOff>
    </xdr:from>
    <xdr:to>
      <xdr:col>16</xdr:col>
      <xdr:colOff>28575</xdr:colOff>
      <xdr:row>18</xdr:row>
      <xdr:rowOff>184338</xdr:rowOff>
    </xdr:to>
    <xdr:sp macro="" textlink="">
      <xdr:nvSpPr>
        <xdr:cNvPr id="34" name="Rectangle 33"/>
        <xdr:cNvSpPr/>
      </xdr:nvSpPr>
      <xdr:spPr>
        <a:xfrm>
          <a:off x="10887075" y="1096497"/>
          <a:ext cx="134471" cy="2897841"/>
        </a:xfrm>
        <a:prstGeom prst="rect">
          <a:avLst/>
        </a:prstGeom>
        <a:solidFill>
          <a:srgbClr val="002060"/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323849</xdr:colOff>
      <xdr:row>4</xdr:row>
      <xdr:rowOff>142877</xdr:rowOff>
    </xdr:from>
    <xdr:to>
      <xdr:col>12</xdr:col>
      <xdr:colOff>457200</xdr:colOff>
      <xdr:row>13</xdr:row>
      <xdr:rowOff>171450</xdr:rowOff>
    </xdr:to>
    <xdr:sp macro="" textlink="">
      <xdr:nvSpPr>
        <xdr:cNvPr id="36" name="Rectangle 35"/>
        <xdr:cNvSpPr/>
      </xdr:nvSpPr>
      <xdr:spPr>
        <a:xfrm>
          <a:off x="8858249" y="1114427"/>
          <a:ext cx="133351" cy="1838323"/>
        </a:xfrm>
        <a:prstGeom prst="rect">
          <a:avLst/>
        </a:prstGeom>
        <a:solidFill>
          <a:srgbClr val="FF0000"/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324968</xdr:colOff>
      <xdr:row>4</xdr:row>
      <xdr:rowOff>126067</xdr:rowOff>
    </xdr:from>
    <xdr:to>
      <xdr:col>16</xdr:col>
      <xdr:colOff>28012</xdr:colOff>
      <xdr:row>4</xdr:row>
      <xdr:rowOff>252132</xdr:rowOff>
    </xdr:to>
    <xdr:sp macro="" textlink="">
      <xdr:nvSpPr>
        <xdr:cNvPr id="40" name="Rectangle 39"/>
        <xdr:cNvSpPr/>
      </xdr:nvSpPr>
      <xdr:spPr>
        <a:xfrm flipH="1">
          <a:off x="8875056" y="1095376"/>
          <a:ext cx="2145927" cy="126065"/>
        </a:xfrm>
        <a:prstGeom prst="rect">
          <a:avLst/>
        </a:prstGeom>
        <a:solidFill>
          <a:srgbClr val="FFFF00"/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438151</xdr:colOff>
      <xdr:row>18</xdr:row>
      <xdr:rowOff>190500</xdr:rowOff>
    </xdr:from>
    <xdr:to>
      <xdr:col>16</xdr:col>
      <xdr:colOff>88107</xdr:colOff>
      <xdr:row>19</xdr:row>
      <xdr:rowOff>66675</xdr:rowOff>
    </xdr:to>
    <xdr:sp macro="" textlink="">
      <xdr:nvSpPr>
        <xdr:cNvPr id="32" name="Isosceles Triangle 31"/>
        <xdr:cNvSpPr/>
      </xdr:nvSpPr>
      <xdr:spPr>
        <a:xfrm>
          <a:off x="10801351" y="3981450"/>
          <a:ext cx="259556" cy="142875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AH35"/>
  <sheetViews>
    <sheetView tabSelected="1" topLeftCell="F1" workbookViewId="0">
      <selection activeCell="AE17" sqref="AE17"/>
    </sheetView>
  </sheetViews>
  <sheetFormatPr defaultRowHeight="15"/>
  <cols>
    <col min="5" max="5" width="18.28515625" customWidth="1"/>
    <col min="13" max="17" width="9.140625" customWidth="1"/>
    <col min="18" max="18" width="33.42578125" customWidth="1"/>
    <col min="19" max="19" width="9.140625" customWidth="1"/>
    <col min="20" max="20" width="9.28515625" customWidth="1"/>
    <col min="21" max="26" width="9.140625" customWidth="1"/>
    <col min="27" max="27" width="11.5703125" customWidth="1"/>
    <col min="28" max="28" width="27.42578125" customWidth="1"/>
  </cols>
  <sheetData>
    <row r="2" spans="3:34" ht="31.5">
      <c r="E2" s="8" t="s">
        <v>13</v>
      </c>
    </row>
    <row r="3" spans="3:34" ht="15.75" thickBot="1"/>
    <row r="4" spans="3:34" ht="18.75">
      <c r="R4" s="22" t="s">
        <v>36</v>
      </c>
      <c r="S4" s="11"/>
      <c r="T4" s="11"/>
      <c r="U4" s="11"/>
      <c r="V4" s="12"/>
    </row>
    <row r="5" spans="3:34" ht="22.5">
      <c r="E5" s="2" t="s">
        <v>10</v>
      </c>
      <c r="F5" s="2"/>
      <c r="G5" s="2"/>
      <c r="H5" s="2"/>
      <c r="I5" s="2"/>
      <c r="J5" s="3"/>
      <c r="K5" s="3"/>
      <c r="L5" s="1"/>
      <c r="M5" s="10" t="s">
        <v>16</v>
      </c>
      <c r="Q5" s="10" t="s">
        <v>17</v>
      </c>
      <c r="R5" s="13" t="s">
        <v>19</v>
      </c>
      <c r="S5" s="14"/>
      <c r="T5" s="14"/>
      <c r="U5" s="14"/>
      <c r="V5" s="15"/>
    </row>
    <row r="6" spans="3:34" ht="15.75" thickBot="1">
      <c r="R6" s="13" t="s">
        <v>20</v>
      </c>
      <c r="S6" s="14"/>
      <c r="T6" s="14"/>
      <c r="U6" s="14"/>
      <c r="V6" s="15"/>
    </row>
    <row r="7" spans="3:34" ht="15.75" thickBot="1">
      <c r="C7" s="9"/>
      <c r="D7" s="32" t="s">
        <v>14</v>
      </c>
      <c r="E7" s="33" t="s">
        <v>11</v>
      </c>
      <c r="F7" s="33"/>
      <c r="G7" s="33" t="s">
        <v>0</v>
      </c>
      <c r="H7" s="33" t="s">
        <v>1</v>
      </c>
      <c r="I7" s="33" t="s">
        <v>2</v>
      </c>
      <c r="J7" s="33" t="s">
        <v>3</v>
      </c>
      <c r="K7" s="33" t="s">
        <v>7</v>
      </c>
      <c r="L7" s="34" t="s">
        <v>8</v>
      </c>
      <c r="R7" s="13" t="s">
        <v>21</v>
      </c>
      <c r="S7" s="14"/>
      <c r="T7" s="14"/>
      <c r="U7" s="14"/>
      <c r="V7" s="15"/>
    </row>
    <row r="8" spans="3:34">
      <c r="C8" s="9"/>
      <c r="D8" s="24"/>
      <c r="E8" s="7"/>
      <c r="F8" s="4"/>
      <c r="G8" s="4"/>
      <c r="H8" s="4"/>
      <c r="I8" s="4"/>
      <c r="J8" s="4"/>
      <c r="K8" s="4"/>
      <c r="L8" s="25"/>
      <c r="R8" s="13"/>
      <c r="S8" s="14"/>
      <c r="T8" s="14"/>
      <c r="U8" s="14"/>
      <c r="V8" s="15"/>
      <c r="AB8" s="38"/>
      <c r="AC8" s="11"/>
      <c r="AD8" s="11"/>
      <c r="AE8" s="11"/>
      <c r="AF8" s="11"/>
      <c r="AG8" s="11"/>
      <c r="AH8" s="12"/>
    </row>
    <row r="9" spans="3:34">
      <c r="C9" s="9"/>
      <c r="D9" s="24"/>
      <c r="E9" s="7" t="s">
        <v>4</v>
      </c>
      <c r="F9" s="4"/>
      <c r="G9" s="4">
        <f>S27</f>
        <v>0</v>
      </c>
      <c r="H9" s="5">
        <f>T27</f>
        <v>0.4</v>
      </c>
      <c r="I9" s="4">
        <f>U27</f>
        <v>0.6</v>
      </c>
      <c r="J9" s="6">
        <f>V27</f>
        <v>0.52173913043478259</v>
      </c>
      <c r="K9" s="6">
        <f>W27</f>
        <v>0.47826086956521735</v>
      </c>
      <c r="L9" s="25">
        <f>X27</f>
        <v>0</v>
      </c>
      <c r="R9" s="13" t="s">
        <v>22</v>
      </c>
      <c r="S9" s="14" t="s">
        <v>15</v>
      </c>
      <c r="T9" s="14" t="s">
        <v>16</v>
      </c>
      <c r="U9" s="14" t="s">
        <v>17</v>
      </c>
      <c r="V9" s="15" t="s">
        <v>18</v>
      </c>
      <c r="AB9" s="13"/>
      <c r="AC9" s="14"/>
      <c r="AD9" s="14"/>
      <c r="AE9" s="14"/>
      <c r="AF9" s="14"/>
      <c r="AG9" s="14"/>
      <c r="AH9" s="15"/>
    </row>
    <row r="10" spans="3:34">
      <c r="C10" s="9"/>
      <c r="D10" s="24"/>
      <c r="E10" s="7" t="s">
        <v>5</v>
      </c>
      <c r="F10" s="4"/>
      <c r="G10" s="4">
        <f>IF(AC16=1,AC33,IF(AC16=2,AC34,IF(AC16=3,AC35)))</f>
        <v>-7.2</v>
      </c>
      <c r="H10" s="4">
        <f>IF(AC16=1,AD33,IF(AC16=2,AD34,IF(AC16=3,AD35)))</f>
        <v>7.2</v>
      </c>
      <c r="I10" s="4">
        <f>IF(AD16=1,AE33,IF(AD16=2,AE34,IF(AD16=3,AE35)))</f>
        <v>-4.5</v>
      </c>
      <c r="J10" s="4">
        <f>IF(AD16=1,AF33,IF(AD16=2,AF34,IF(AD16=3,AF35)))</f>
        <v>4.5</v>
      </c>
      <c r="K10" s="6">
        <f>IF(AE16=1,AG33,IF(AE16=2,AG34,IF(AE16=3,AG35)))</f>
        <v>-108</v>
      </c>
      <c r="L10" s="26">
        <f>IF(AE16=1,AH33,IF(AE16=2,AH34,IF(AE16=3,AH35)))</f>
        <v>162</v>
      </c>
      <c r="R10" s="13" t="s">
        <v>34</v>
      </c>
      <c r="S10" s="14">
        <v>2</v>
      </c>
      <c r="T10" s="14">
        <v>1</v>
      </c>
      <c r="U10" s="14">
        <v>1</v>
      </c>
      <c r="V10" s="15">
        <v>2</v>
      </c>
      <c r="AB10" s="39" t="s">
        <v>37</v>
      </c>
      <c r="AC10" s="14"/>
      <c r="AD10" s="14"/>
      <c r="AE10" s="14"/>
      <c r="AF10" s="14"/>
      <c r="AG10" s="14"/>
      <c r="AH10" s="15"/>
    </row>
    <row r="11" spans="3:34">
      <c r="C11" s="9"/>
      <c r="D11" s="24">
        <v>1</v>
      </c>
      <c r="E11" s="7" t="s">
        <v>6</v>
      </c>
      <c r="F11" s="4"/>
      <c r="G11" s="4">
        <v>0</v>
      </c>
      <c r="H11" s="4">
        <f>(H10+I10)*(-H9)</f>
        <v>-1.08</v>
      </c>
      <c r="I11" s="4">
        <f>(H10+I10)*(-I9)</f>
        <v>-1.62</v>
      </c>
      <c r="J11" s="6">
        <f>(J10+K10)*(-J9)</f>
        <v>54</v>
      </c>
      <c r="K11" s="6">
        <f>(J10+K10)*(-K9)</f>
        <v>49.499999999999993</v>
      </c>
      <c r="L11" s="25">
        <v>0</v>
      </c>
      <c r="R11" s="13"/>
      <c r="S11" s="14"/>
      <c r="T11" s="14"/>
      <c r="U11" s="14"/>
      <c r="V11" s="15"/>
      <c r="AB11" s="13" t="s">
        <v>39</v>
      </c>
      <c r="AC11" s="14">
        <v>1</v>
      </c>
      <c r="AD11" s="14"/>
      <c r="AE11" s="14"/>
      <c r="AF11" s="14"/>
      <c r="AG11" s="14"/>
      <c r="AH11" s="15"/>
    </row>
    <row r="12" spans="3:34" ht="15.75" thickBot="1">
      <c r="C12" s="9"/>
      <c r="D12" s="24"/>
      <c r="E12" s="7" t="s">
        <v>9</v>
      </c>
      <c r="F12" s="4"/>
      <c r="G12" s="4">
        <f>H11/2</f>
        <v>-0.54</v>
      </c>
      <c r="H12" s="4">
        <f>G11/2</f>
        <v>0</v>
      </c>
      <c r="I12" s="6">
        <f>J11/2</f>
        <v>27</v>
      </c>
      <c r="J12" s="4">
        <f>(I11)/2</f>
        <v>-0.81</v>
      </c>
      <c r="K12" s="4">
        <f>L11/2</f>
        <v>0</v>
      </c>
      <c r="L12" s="26">
        <f>K11/2</f>
        <v>24.749999999999996</v>
      </c>
      <c r="R12" s="16"/>
      <c r="S12" s="17">
        <f>IF(S10=1,0,1)</f>
        <v>1</v>
      </c>
      <c r="T12" s="17">
        <f t="shared" ref="T12:V12" si="0">IF(T10=1,0,1)</f>
        <v>0</v>
      </c>
      <c r="U12" s="17">
        <f t="shared" si="0"/>
        <v>0</v>
      </c>
      <c r="V12" s="18">
        <f t="shared" si="0"/>
        <v>1</v>
      </c>
      <c r="AB12" s="13" t="s">
        <v>38</v>
      </c>
      <c r="AC12" s="14">
        <v>2</v>
      </c>
      <c r="AD12" s="14"/>
      <c r="AE12" s="14"/>
      <c r="AF12" s="14"/>
      <c r="AG12" s="14"/>
      <c r="AH12" s="15"/>
    </row>
    <row r="13" spans="3:34">
      <c r="C13" s="9"/>
      <c r="D13" s="24">
        <v>2</v>
      </c>
      <c r="E13" s="7" t="s">
        <v>6</v>
      </c>
      <c r="F13" s="4"/>
      <c r="G13" s="4">
        <v>0</v>
      </c>
      <c r="H13" s="6">
        <f>(H12+I12)*(-H9)</f>
        <v>-10.8</v>
      </c>
      <c r="I13" s="6">
        <f>(H12+I12)*(-I9)</f>
        <v>-16.2</v>
      </c>
      <c r="J13" s="6">
        <f>(J12+K12)*(-J9)</f>
        <v>0.4226086956521739</v>
      </c>
      <c r="K13" s="6">
        <f>(K12+J12)*(-K9)</f>
        <v>0.38739130434782609</v>
      </c>
      <c r="L13" s="25">
        <f t="shared" ref="L13:L26" si="1">K12/2</f>
        <v>0</v>
      </c>
      <c r="AB13" s="13" t="s">
        <v>40</v>
      </c>
      <c r="AC13" s="14">
        <v>3</v>
      </c>
      <c r="AD13" s="14"/>
      <c r="AE13" s="14"/>
      <c r="AF13" s="14"/>
      <c r="AG13" s="14"/>
      <c r="AH13" s="15"/>
    </row>
    <row r="14" spans="3:34" ht="14.25" customHeight="1" thickBot="1">
      <c r="C14" s="9"/>
      <c r="D14" s="24"/>
      <c r="E14" s="7" t="s">
        <v>9</v>
      </c>
      <c r="F14" s="4"/>
      <c r="G14" s="6">
        <f>H13/2</f>
        <v>-5.4</v>
      </c>
      <c r="H14" s="4">
        <f>G13/2</f>
        <v>0</v>
      </c>
      <c r="I14" s="6">
        <f>J13/2</f>
        <v>0.21130434782608695</v>
      </c>
      <c r="J14" s="6">
        <f>I13/2</f>
        <v>-8.1</v>
      </c>
      <c r="K14" s="4">
        <f>L13/2</f>
        <v>0</v>
      </c>
      <c r="L14" s="26">
        <f t="shared" si="1"/>
        <v>0.19369565217391305</v>
      </c>
      <c r="M14" s="10" t="s">
        <v>15</v>
      </c>
      <c r="AB14" s="13"/>
      <c r="AC14" s="14"/>
      <c r="AD14" s="14"/>
      <c r="AE14" s="14"/>
      <c r="AF14" s="14"/>
      <c r="AG14" s="14"/>
      <c r="AH14" s="15"/>
    </row>
    <row r="15" spans="3:34">
      <c r="C15" s="9"/>
      <c r="D15" s="24">
        <v>3</v>
      </c>
      <c r="E15" s="7" t="s">
        <v>6</v>
      </c>
      <c r="F15" s="4"/>
      <c r="G15" s="4">
        <v>0</v>
      </c>
      <c r="H15" s="6">
        <f>(H14+I14)*(-H9)</f>
        <v>-8.4521739130434786E-2</v>
      </c>
      <c r="I15" s="6">
        <f>(H14+I14)*(-I9)</f>
        <v>-0.12678260869565217</v>
      </c>
      <c r="J15" s="6">
        <f>(J14+K14)*(-J9)</f>
        <v>4.2260869565217387</v>
      </c>
      <c r="K15" s="6">
        <f>(K14+J14)*(-K9)</f>
        <v>3.8739130434782605</v>
      </c>
      <c r="L15" s="25">
        <f t="shared" si="1"/>
        <v>0</v>
      </c>
      <c r="R15" s="23" t="s">
        <v>23</v>
      </c>
      <c r="S15" s="11"/>
      <c r="T15" s="11"/>
      <c r="U15" s="11"/>
      <c r="V15" s="11"/>
      <c r="W15" s="11"/>
      <c r="X15" s="12"/>
      <c r="AB15" s="13" t="s">
        <v>24</v>
      </c>
      <c r="AC15" s="14" t="s">
        <v>0</v>
      </c>
      <c r="AD15" s="14" t="s">
        <v>2</v>
      </c>
      <c r="AE15" s="14" t="s">
        <v>7</v>
      </c>
      <c r="AF15" s="14"/>
      <c r="AG15" s="14"/>
      <c r="AH15" s="15"/>
    </row>
    <row r="16" spans="3:34">
      <c r="C16" s="9"/>
      <c r="D16" s="24"/>
      <c r="E16" s="7" t="s">
        <v>9</v>
      </c>
      <c r="F16" s="4"/>
      <c r="G16" s="6">
        <f>H15/2</f>
        <v>-4.2260869565217393E-2</v>
      </c>
      <c r="H16" s="4">
        <f>G15/2</f>
        <v>0</v>
      </c>
      <c r="I16" s="6">
        <f>J15/2</f>
        <v>2.1130434782608694</v>
      </c>
      <c r="J16" s="6">
        <f>I15/2</f>
        <v>-6.3391304347826083E-2</v>
      </c>
      <c r="K16" s="4">
        <f>L15/2</f>
        <v>0</v>
      </c>
      <c r="L16" s="26">
        <f t="shared" si="1"/>
        <v>1.9369565217391302</v>
      </c>
      <c r="R16" s="19" t="s">
        <v>24</v>
      </c>
      <c r="S16" s="20" t="s">
        <v>0</v>
      </c>
      <c r="T16" s="20" t="s">
        <v>1</v>
      </c>
      <c r="U16" s="20" t="s">
        <v>2</v>
      </c>
      <c r="V16" s="20" t="s">
        <v>3</v>
      </c>
      <c r="W16" s="20" t="s">
        <v>7</v>
      </c>
      <c r="X16" s="21" t="s">
        <v>8</v>
      </c>
      <c r="AB16" s="35" t="s">
        <v>46</v>
      </c>
      <c r="AC16" s="14">
        <v>1</v>
      </c>
      <c r="AD16" s="14">
        <v>1</v>
      </c>
      <c r="AE16" s="14">
        <v>3</v>
      </c>
      <c r="AF16" s="14"/>
      <c r="AG16" s="14"/>
      <c r="AH16" s="15"/>
    </row>
    <row r="17" spans="3:34">
      <c r="C17" s="9"/>
      <c r="D17" s="24">
        <v>4</v>
      </c>
      <c r="E17" s="7" t="s">
        <v>6</v>
      </c>
      <c r="F17" s="4"/>
      <c r="G17" s="4">
        <v>0</v>
      </c>
      <c r="H17" s="6">
        <f>(H16+I16)*(-H9)</f>
        <v>-0.84521739130434781</v>
      </c>
      <c r="I17" s="6">
        <f>(H16+I16)*(-I9)</f>
        <v>-1.2678260869565217</v>
      </c>
      <c r="J17" s="6">
        <f>(J16+K16)*(-J9)</f>
        <v>3.3073724007561436E-2</v>
      </c>
      <c r="K17" s="6">
        <f>(K16+J16)*(-K9)</f>
        <v>3.0317580340264647E-2</v>
      </c>
      <c r="L17" s="25">
        <f t="shared" si="1"/>
        <v>0</v>
      </c>
      <c r="R17" s="13" t="s">
        <v>25</v>
      </c>
      <c r="S17" s="14">
        <v>400</v>
      </c>
      <c r="T17" s="14">
        <v>400</v>
      </c>
      <c r="U17" s="14">
        <v>600</v>
      </c>
      <c r="V17" s="14">
        <v>600</v>
      </c>
      <c r="W17" s="14">
        <v>550</v>
      </c>
      <c r="X17" s="15">
        <v>550</v>
      </c>
      <c r="AB17" s="13"/>
      <c r="AC17" s="14"/>
      <c r="AD17" s="14"/>
      <c r="AE17" s="14"/>
      <c r="AF17" s="14"/>
      <c r="AG17" s="14"/>
      <c r="AH17" s="15"/>
    </row>
    <row r="18" spans="3:34">
      <c r="C18" s="9"/>
      <c r="D18" s="24"/>
      <c r="E18" s="7" t="s">
        <v>9</v>
      </c>
      <c r="F18" s="4"/>
      <c r="G18" s="6">
        <f t="shared" ref="G18" si="2">H17/2</f>
        <v>-0.4226086956521739</v>
      </c>
      <c r="H18" s="4">
        <f t="shared" ref="H18" si="3">G17/2</f>
        <v>0</v>
      </c>
      <c r="I18" s="6">
        <f t="shared" ref="I18" si="4">J17/2</f>
        <v>1.6536862003780718E-2</v>
      </c>
      <c r="J18" s="6">
        <f t="shared" ref="J18" si="5">I17/2</f>
        <v>-0.63391304347826083</v>
      </c>
      <c r="K18" s="4">
        <f t="shared" ref="K18" si="6">L17/2</f>
        <v>0</v>
      </c>
      <c r="L18" s="26">
        <f t="shared" si="1"/>
        <v>1.5158790170132323E-2</v>
      </c>
      <c r="R18" s="13" t="s">
        <v>26</v>
      </c>
      <c r="S18" s="14">
        <f>S17/20736</f>
        <v>1.9290123456790122E-2</v>
      </c>
      <c r="T18" s="14">
        <f t="shared" ref="T18:X18" si="7">T17/20736</f>
        <v>1.9290123456790122E-2</v>
      </c>
      <c r="U18" s="14">
        <f t="shared" si="7"/>
        <v>2.8935185185185185E-2</v>
      </c>
      <c r="V18" s="14">
        <f t="shared" si="7"/>
        <v>2.8935185185185185E-2</v>
      </c>
      <c r="W18" s="14">
        <f t="shared" si="7"/>
        <v>2.652391975308642E-2</v>
      </c>
      <c r="X18" s="15">
        <f t="shared" si="7"/>
        <v>2.652391975308642E-2</v>
      </c>
      <c r="AB18" s="13" t="s">
        <v>42</v>
      </c>
      <c r="AC18" s="14">
        <v>0</v>
      </c>
      <c r="AD18" s="14">
        <v>4</v>
      </c>
      <c r="AE18" s="14">
        <v>0</v>
      </c>
      <c r="AF18" s="14"/>
      <c r="AG18" s="14"/>
      <c r="AH18" s="15"/>
    </row>
    <row r="19" spans="3:34" ht="21">
      <c r="C19" s="9"/>
      <c r="D19" s="24">
        <v>5</v>
      </c>
      <c r="E19" s="7" t="s">
        <v>6</v>
      </c>
      <c r="F19" s="4"/>
      <c r="G19" s="4">
        <v>0</v>
      </c>
      <c r="H19" s="6">
        <f>(H18+I18)*(-H9)</f>
        <v>-6.6147448015122876E-3</v>
      </c>
      <c r="I19" s="6">
        <f>(H18+I18)*(-I9)</f>
        <v>-9.9221172022684306E-3</v>
      </c>
      <c r="J19" s="6">
        <f>(J18+K18)*(-J9)</f>
        <v>0.33073724007561434</v>
      </c>
      <c r="K19" s="6">
        <f>(K18+J18)*(-K9)</f>
        <v>0.30317580340264644</v>
      </c>
      <c r="L19" s="25">
        <f t="shared" si="1"/>
        <v>0</v>
      </c>
      <c r="Q19" s="10" t="s">
        <v>18</v>
      </c>
      <c r="R19" s="13" t="s">
        <v>27</v>
      </c>
      <c r="S19" s="14">
        <v>60</v>
      </c>
      <c r="T19" s="14">
        <v>60</v>
      </c>
      <c r="U19" s="14">
        <v>60</v>
      </c>
      <c r="V19" s="14">
        <v>60</v>
      </c>
      <c r="W19" s="14">
        <v>60</v>
      </c>
      <c r="X19" s="15">
        <v>60</v>
      </c>
      <c r="AB19" s="13" t="s">
        <v>43</v>
      </c>
      <c r="AC19" s="14">
        <v>10</v>
      </c>
      <c r="AD19" s="14">
        <v>9</v>
      </c>
      <c r="AE19" s="14">
        <v>6</v>
      </c>
      <c r="AF19" s="14"/>
      <c r="AG19" s="14"/>
      <c r="AH19" s="15"/>
    </row>
    <row r="20" spans="3:34">
      <c r="C20" s="9"/>
      <c r="D20" s="24"/>
      <c r="E20" s="7" t="s">
        <v>9</v>
      </c>
      <c r="F20" s="4"/>
      <c r="G20" s="6">
        <f t="shared" ref="G20" si="8">H19/2</f>
        <v>-3.3073724007561438E-3</v>
      </c>
      <c r="H20" s="4">
        <f t="shared" ref="H20" si="9">G19/2</f>
        <v>0</v>
      </c>
      <c r="I20" s="6">
        <f t="shared" ref="I20" si="10">J19/2</f>
        <v>0.16536862003780717</v>
      </c>
      <c r="J20" s="6">
        <f t="shared" ref="J20" si="11">I19/2</f>
        <v>-4.9610586011342153E-3</v>
      </c>
      <c r="K20" s="4">
        <f t="shared" ref="K20" si="12">L19/2</f>
        <v>0</v>
      </c>
      <c r="L20" s="26">
        <f t="shared" si="1"/>
        <v>0.15158790170132322</v>
      </c>
      <c r="R20" s="13" t="s">
        <v>28</v>
      </c>
      <c r="S20" s="14">
        <f>S19/12</f>
        <v>5</v>
      </c>
      <c r="T20" s="14">
        <f t="shared" ref="T20:X20" si="13">T19/12</f>
        <v>5</v>
      </c>
      <c r="U20" s="14">
        <f t="shared" si="13"/>
        <v>5</v>
      </c>
      <c r="V20" s="14">
        <f t="shared" si="13"/>
        <v>5</v>
      </c>
      <c r="W20" s="14">
        <f t="shared" si="13"/>
        <v>5</v>
      </c>
      <c r="X20" s="15">
        <f t="shared" si="13"/>
        <v>5</v>
      </c>
      <c r="AB20" s="13" t="s">
        <v>44</v>
      </c>
      <c r="AC20" s="14">
        <f>(AC19-AC18)</f>
        <v>10</v>
      </c>
      <c r="AD20" s="14">
        <f t="shared" ref="AD20:AE20" si="14">(AD19-AD18)</f>
        <v>5</v>
      </c>
      <c r="AE20" s="14">
        <f t="shared" si="14"/>
        <v>6</v>
      </c>
      <c r="AF20" s="14"/>
      <c r="AG20" s="14"/>
      <c r="AH20" s="15"/>
    </row>
    <row r="21" spans="3:34">
      <c r="C21" s="9"/>
      <c r="D21" s="24">
        <v>6</v>
      </c>
      <c r="E21" s="7" t="s">
        <v>6</v>
      </c>
      <c r="F21" s="4"/>
      <c r="G21" s="4">
        <v>0</v>
      </c>
      <c r="H21" s="6">
        <f>(H20+I20)*(-H9)</f>
        <v>-6.6147448015122873E-2</v>
      </c>
      <c r="I21" s="6">
        <f>(H20+I20)*(-I9)</f>
        <v>-9.9221172022684295E-2</v>
      </c>
      <c r="J21" s="6">
        <f>(J20+K20)*(-J9)</f>
        <v>2.5883784005917643E-3</v>
      </c>
      <c r="K21" s="6">
        <f>(K20+J20)*(-K9)</f>
        <v>2.3726802005424505E-3</v>
      </c>
      <c r="L21" s="25">
        <f t="shared" si="1"/>
        <v>0</v>
      </c>
      <c r="R21" s="13" t="s">
        <v>31</v>
      </c>
      <c r="S21" s="14">
        <f>S12</f>
        <v>1</v>
      </c>
      <c r="T21" s="14">
        <f>T12</f>
        <v>0</v>
      </c>
      <c r="U21" s="14">
        <f>T12</f>
        <v>0</v>
      </c>
      <c r="V21" s="14">
        <f>U12</f>
        <v>0</v>
      </c>
      <c r="W21" s="14">
        <f>U12</f>
        <v>0</v>
      </c>
      <c r="X21" s="15">
        <f>V12</f>
        <v>1</v>
      </c>
      <c r="AB21" s="13" t="s">
        <v>41</v>
      </c>
      <c r="AC21" s="14">
        <v>3</v>
      </c>
      <c r="AD21" s="14">
        <v>4</v>
      </c>
      <c r="AE21" s="14">
        <v>90</v>
      </c>
      <c r="AF21" s="14"/>
      <c r="AG21" s="14"/>
      <c r="AH21" s="15"/>
    </row>
    <row r="22" spans="3:34" ht="15" hidden="1" customHeight="1">
      <c r="C22" s="9"/>
      <c r="D22" s="24"/>
      <c r="E22" s="7" t="s">
        <v>9</v>
      </c>
      <c r="F22" s="4"/>
      <c r="G22" s="6">
        <f t="shared" ref="G22" si="15">H21/2</f>
        <v>-3.3073724007561436E-2</v>
      </c>
      <c r="H22" s="4">
        <f t="shared" ref="H22" si="16">G21/2</f>
        <v>0</v>
      </c>
      <c r="I22" s="6">
        <f t="shared" ref="I22" si="17">J21/2</f>
        <v>1.2941892002958822E-3</v>
      </c>
      <c r="J22" s="6">
        <f t="shared" ref="J22" si="18">I21/2</f>
        <v>-4.9610586011342148E-2</v>
      </c>
      <c r="K22" s="4">
        <f t="shared" ref="K22" si="19">L21/2</f>
        <v>0</v>
      </c>
      <c r="L22" s="25">
        <f t="shared" si="1"/>
        <v>1.1863401002712253E-3</v>
      </c>
      <c r="R22" s="13" t="s">
        <v>32</v>
      </c>
      <c r="S22" s="14">
        <f>((S18/S20))</f>
        <v>3.8580246913580245E-3</v>
      </c>
      <c r="T22" s="14">
        <f t="shared" ref="T22:X22" si="20">((T18/T20))</f>
        <v>3.8580246913580245E-3</v>
      </c>
      <c r="U22" s="14">
        <f t="shared" si="20"/>
        <v>5.7870370370370367E-3</v>
      </c>
      <c r="V22" s="14">
        <f t="shared" si="20"/>
        <v>5.7870370370370367E-3</v>
      </c>
      <c r="W22" s="14">
        <f t="shared" si="20"/>
        <v>5.3047839506172841E-3</v>
      </c>
      <c r="X22" s="15">
        <f t="shared" si="20"/>
        <v>5.3047839506172841E-3</v>
      </c>
      <c r="AB22" s="13"/>
      <c r="AC22" s="14"/>
      <c r="AD22" s="14"/>
      <c r="AE22" s="14"/>
      <c r="AF22" s="14"/>
      <c r="AG22" s="14"/>
      <c r="AH22" s="15"/>
    </row>
    <row r="23" spans="3:34" ht="15" hidden="1" customHeight="1">
      <c r="C23" s="9"/>
      <c r="D23" s="24">
        <v>7</v>
      </c>
      <c r="E23" s="7" t="s">
        <v>6</v>
      </c>
      <c r="F23" s="4"/>
      <c r="G23" s="4">
        <v>0</v>
      </c>
      <c r="H23" s="6">
        <f>(H22+I22)*(-H9)</f>
        <v>-5.176756801183529E-4</v>
      </c>
      <c r="I23" s="6">
        <f>(H22+I22)*(-I9)</f>
        <v>-7.7651352017752925E-4</v>
      </c>
      <c r="J23" s="6">
        <f>(J22+K22)*(-J9)</f>
        <v>2.5883784005917641E-2</v>
      </c>
      <c r="K23" s="6">
        <f>(K22+J22)*(-K9)</f>
        <v>2.3726802005424503E-2</v>
      </c>
      <c r="L23" s="25">
        <f t="shared" si="1"/>
        <v>0</v>
      </c>
      <c r="R23" s="13" t="s">
        <v>33</v>
      </c>
      <c r="S23" s="14">
        <f>((3/4)*(S$18/S$20))</f>
        <v>2.8935185185185184E-3</v>
      </c>
      <c r="T23" s="14">
        <f>((3/4)*(T$18/T$20))</f>
        <v>2.8935185185185184E-3</v>
      </c>
      <c r="U23" s="14">
        <f>((3/4)*(U$18/U$20))</f>
        <v>4.340277777777778E-3</v>
      </c>
      <c r="V23" s="14">
        <f>((3/4)*(V$18/V$20))</f>
        <v>4.340277777777778E-3</v>
      </c>
      <c r="W23" s="14">
        <f>((3/4)*(W$18/W$20))</f>
        <v>3.9785879629629633E-3</v>
      </c>
      <c r="X23" s="15">
        <f>((3/4)*(X$18/X$20))</f>
        <v>3.9785879629629633E-3</v>
      </c>
      <c r="AB23" s="13"/>
      <c r="AC23" s="14"/>
      <c r="AD23" s="14"/>
      <c r="AE23" s="14"/>
      <c r="AF23" s="14"/>
      <c r="AG23" s="14"/>
      <c r="AH23" s="15"/>
    </row>
    <row r="24" spans="3:34">
      <c r="C24" s="9"/>
      <c r="D24" s="24"/>
      <c r="E24" s="7" t="s">
        <v>9</v>
      </c>
      <c r="F24" s="4"/>
      <c r="G24" s="6">
        <f t="shared" ref="G24" si="21">H23/2</f>
        <v>-2.5883784005917645E-4</v>
      </c>
      <c r="H24" s="4">
        <f t="shared" ref="H24" si="22">G23/2</f>
        <v>0</v>
      </c>
      <c r="I24" s="6">
        <f t="shared" ref="I24" si="23">J23/2</f>
        <v>1.2941892002958821E-2</v>
      </c>
      <c r="J24" s="6">
        <f t="shared" ref="J24" si="24">I23/2</f>
        <v>-3.8825676008876462E-4</v>
      </c>
      <c r="K24" s="4">
        <f t="shared" ref="K24" si="25">L23/2</f>
        <v>0</v>
      </c>
      <c r="L24" s="26">
        <f t="shared" si="1"/>
        <v>1.1863401002712251E-2</v>
      </c>
      <c r="R24" s="13" t="s">
        <v>29</v>
      </c>
      <c r="S24" s="14">
        <f>IF(S21=0,S22,S23)</f>
        <v>2.8935185185185184E-3</v>
      </c>
      <c r="T24" s="14">
        <f t="shared" ref="T24:X24" si="26">IF(T21=0,T22,T23)</f>
        <v>3.8580246913580245E-3</v>
      </c>
      <c r="U24" s="14">
        <f t="shared" si="26"/>
        <v>5.7870370370370367E-3</v>
      </c>
      <c r="V24" s="14">
        <f t="shared" si="26"/>
        <v>5.7870370370370367E-3</v>
      </c>
      <c r="W24" s="14">
        <f t="shared" si="26"/>
        <v>5.3047839506172841E-3</v>
      </c>
      <c r="X24" s="15">
        <f t="shared" si="26"/>
        <v>3.9785879629629633E-3</v>
      </c>
      <c r="AB24" s="36" t="s">
        <v>47</v>
      </c>
      <c r="AC24" s="14"/>
      <c r="AD24" s="14"/>
      <c r="AE24" s="14"/>
      <c r="AF24" s="14"/>
      <c r="AG24" s="14"/>
      <c r="AH24" s="15"/>
    </row>
    <row r="25" spans="3:34">
      <c r="C25" s="9"/>
      <c r="D25" s="24">
        <v>8</v>
      </c>
      <c r="E25" s="7" t="s">
        <v>6</v>
      </c>
      <c r="F25" s="4"/>
      <c r="G25" s="4">
        <v>0</v>
      </c>
      <c r="H25" s="6">
        <f>(H24+I24)*(-H9)</f>
        <v>-5.1767568011835286E-3</v>
      </c>
      <c r="I25" s="6">
        <f>(H24+I24)*(-I9)</f>
        <v>-7.7651352017752921E-3</v>
      </c>
      <c r="J25" s="6">
        <f>(J24+K24)*(-J9)</f>
        <v>2.0256874439413805E-4</v>
      </c>
      <c r="K25" s="6">
        <f>(K24+J24)*(-K9)</f>
        <v>1.8568801569462655E-4</v>
      </c>
      <c r="L25" s="25">
        <f t="shared" si="1"/>
        <v>0</v>
      </c>
      <c r="R25" s="13" t="s">
        <v>30</v>
      </c>
      <c r="S25" s="14"/>
      <c r="T25" s="14"/>
      <c r="U25" s="14"/>
      <c r="V25" s="14"/>
      <c r="W25" s="14"/>
      <c r="X25" s="15"/>
      <c r="AB25" s="13" t="s">
        <v>48</v>
      </c>
      <c r="AC25" s="14">
        <v>4</v>
      </c>
      <c r="AD25" s="14">
        <v>2</v>
      </c>
      <c r="AE25" s="14">
        <v>1</v>
      </c>
      <c r="AF25" s="14"/>
      <c r="AG25" s="14"/>
      <c r="AH25" s="15"/>
    </row>
    <row r="26" spans="3:34">
      <c r="C26" s="9"/>
      <c r="D26" s="24"/>
      <c r="E26" s="7" t="s">
        <v>9</v>
      </c>
      <c r="F26" s="4"/>
      <c r="G26" s="6">
        <f t="shared" ref="G26" si="27">H25/2</f>
        <v>-2.5883784005917643E-3</v>
      </c>
      <c r="H26" s="4">
        <v>0</v>
      </c>
      <c r="I26" s="6">
        <f t="shared" ref="I26" si="28">J25/2</f>
        <v>1.0128437219706902E-4</v>
      </c>
      <c r="J26" s="6">
        <v>0</v>
      </c>
      <c r="K26" s="4">
        <f t="shared" ref="K26" si="29">L25/2</f>
        <v>0</v>
      </c>
      <c r="L26" s="26">
        <f t="shared" si="1"/>
        <v>9.2844007847313274E-5</v>
      </c>
      <c r="R26" s="13"/>
      <c r="S26" s="14"/>
      <c r="T26" s="14"/>
      <c r="U26" s="14"/>
      <c r="V26" s="14"/>
      <c r="W26" s="14"/>
      <c r="X26" s="15"/>
      <c r="AB26" s="13" t="s">
        <v>49</v>
      </c>
      <c r="AC26" s="14">
        <v>6</v>
      </c>
      <c r="AD26" s="14">
        <v>6</v>
      </c>
      <c r="AE26" s="14">
        <v>6</v>
      </c>
      <c r="AF26" s="14"/>
      <c r="AG26" s="14"/>
      <c r="AH26" s="15"/>
    </row>
    <row r="27" spans="3:34" ht="15.75" thickBot="1">
      <c r="C27" s="9"/>
      <c r="D27" s="27"/>
      <c r="E27" s="28" t="s">
        <v>12</v>
      </c>
      <c r="F27" s="29"/>
      <c r="G27" s="30">
        <f t="shared" ref="G27:L27" si="30">SUM(G10:G26)</f>
        <v>-13.644097877866361</v>
      </c>
      <c r="H27" s="30">
        <f t="shared" si="30"/>
        <v>-5.6881957557327194</v>
      </c>
      <c r="I27" s="30">
        <f t="shared" si="30"/>
        <v>5.6882970401049162</v>
      </c>
      <c r="J27" s="30">
        <f t="shared" si="30"/>
        <v>53.878917098209342</v>
      </c>
      <c r="K27" s="30">
        <f t="shared" si="30"/>
        <v>-53.878917098209342</v>
      </c>
      <c r="L27" s="31">
        <f t="shared" si="30"/>
        <v>189.0605414508953</v>
      </c>
      <c r="R27" s="16" t="s">
        <v>35</v>
      </c>
      <c r="S27" s="17">
        <f>IF(S21=1,0,1)</f>
        <v>0</v>
      </c>
      <c r="T27" s="17">
        <f>(T24/(T24+U24))</f>
        <v>0.4</v>
      </c>
      <c r="U27" s="17">
        <f>(U24/(U24+T24))</f>
        <v>0.6</v>
      </c>
      <c r="V27" s="40">
        <f>(V24/(V24+W24))</f>
        <v>0.52173913043478259</v>
      </c>
      <c r="W27" s="40">
        <f>(W24/(W24+V24))</f>
        <v>0.47826086956521735</v>
      </c>
      <c r="X27" s="18">
        <f>IF(X21=1,0,1)</f>
        <v>0</v>
      </c>
      <c r="AB27" s="13" t="s">
        <v>41</v>
      </c>
      <c r="AC27" s="14">
        <v>5</v>
      </c>
      <c r="AD27" s="14">
        <v>4</v>
      </c>
      <c r="AE27" s="14">
        <v>3</v>
      </c>
      <c r="AF27" s="14"/>
      <c r="AG27" s="14"/>
      <c r="AH27" s="15"/>
    </row>
    <row r="28" spans="3:34">
      <c r="AB28" s="13" t="s">
        <v>44</v>
      </c>
      <c r="AC28" s="14">
        <f>AC25+AC26</f>
        <v>10</v>
      </c>
      <c r="AD28" s="14">
        <f t="shared" ref="AD28:AE28" si="31">AD25+AD26</f>
        <v>8</v>
      </c>
      <c r="AE28" s="14">
        <f t="shared" si="31"/>
        <v>7</v>
      </c>
      <c r="AF28" s="14"/>
      <c r="AG28" s="14"/>
      <c r="AH28" s="15"/>
    </row>
    <row r="29" spans="3:34">
      <c r="AB29" s="13"/>
      <c r="AC29" s="14"/>
      <c r="AD29" s="14"/>
      <c r="AE29" s="14"/>
      <c r="AF29" s="14"/>
      <c r="AG29" s="14"/>
      <c r="AH29" s="15"/>
    </row>
    <row r="30" spans="3:34">
      <c r="AB30" s="37" t="s">
        <v>45</v>
      </c>
      <c r="AC30" s="14" t="s">
        <v>0</v>
      </c>
      <c r="AD30" s="14" t="s">
        <v>1</v>
      </c>
      <c r="AE30" s="14" t="s">
        <v>2</v>
      </c>
      <c r="AF30" s="14" t="s">
        <v>3</v>
      </c>
      <c r="AG30" s="14" t="s">
        <v>7</v>
      </c>
      <c r="AH30" s="15" t="s">
        <v>8</v>
      </c>
    </row>
    <row r="31" spans="3:34">
      <c r="AB31" s="13"/>
      <c r="AC31" s="14"/>
      <c r="AD31" s="14"/>
      <c r="AE31" s="14"/>
      <c r="AF31" s="14"/>
      <c r="AG31" s="14"/>
      <c r="AH31" s="15"/>
    </row>
    <row r="32" spans="3:34">
      <c r="AB32" s="13"/>
      <c r="AC32" s="14"/>
      <c r="AD32" s="14"/>
      <c r="AE32" s="14"/>
      <c r="AF32" s="14"/>
      <c r="AG32" s="14"/>
      <c r="AH32" s="15"/>
    </row>
    <row r="33" spans="28:34">
      <c r="AB33" s="13" t="s">
        <v>39</v>
      </c>
      <c r="AC33" s="14">
        <f>-(AC27)*(AC26*AC26)*(AC25)/(AC28*AC28)</f>
        <v>-7.2</v>
      </c>
      <c r="AD33" s="14">
        <f>(AC27)*(AC26*AC26)*(AC25)/(AC28*AC28)</f>
        <v>7.2</v>
      </c>
      <c r="AE33" s="14">
        <f>-(AD27)*(AD26*AD26)*(AD25)/(AD28*AD28)</f>
        <v>-4.5</v>
      </c>
      <c r="AF33" s="14">
        <f>(AD27)*(AD26*AD26)*(AD25)/(AD28*AD28)</f>
        <v>4.5</v>
      </c>
      <c r="AG33" s="14">
        <f>-(AE27)*(AE26*AE26)*(AE25)/(AE28*AE28)</f>
        <v>-2.204081632653061</v>
      </c>
      <c r="AH33" s="15">
        <f>(AE27)*(AE26*AE26)*(AE25)/(AE28*AE28)</f>
        <v>2.204081632653061</v>
      </c>
    </row>
    <row r="34" spans="28:34">
      <c r="AB34" s="13" t="s">
        <v>38</v>
      </c>
      <c r="AC34" s="14">
        <f>-(AC21)*(AC20*AC20)/12</f>
        <v>-25</v>
      </c>
      <c r="AD34" s="14">
        <f>(AC21)*(AC20*AC20)/12</f>
        <v>25</v>
      </c>
      <c r="AE34" s="14">
        <f>-(AD21)*(AD20*AD20)/12</f>
        <v>-8.3333333333333339</v>
      </c>
      <c r="AF34" s="14">
        <f>(AD21)*(AD20*AD20)/12</f>
        <v>8.3333333333333339</v>
      </c>
      <c r="AG34" s="14">
        <f>-(AE21)*(AE20*AE20)/12</f>
        <v>-270</v>
      </c>
      <c r="AH34" s="15">
        <f>(AE21)*(AE20*AE20)/12</f>
        <v>270</v>
      </c>
    </row>
    <row r="35" spans="28:34" ht="15.75" thickBot="1">
      <c r="AB35" s="16" t="s">
        <v>40</v>
      </c>
      <c r="AC35" s="17">
        <f>-(AC21)*(AC20*AC20)/30</f>
        <v>-10</v>
      </c>
      <c r="AD35" s="17">
        <f>(AC21)*(AC20*AC20)/20</f>
        <v>15</v>
      </c>
      <c r="AE35" s="17">
        <f>-(AD21)*(AD20*AD20)/30</f>
        <v>-3.3333333333333335</v>
      </c>
      <c r="AF35" s="17">
        <f>(AD21)*(AD20*AD20)/20</f>
        <v>5</v>
      </c>
      <c r="AG35" s="17">
        <f>-(AE21)*(AE20*AE20)/30</f>
        <v>-108</v>
      </c>
      <c r="AH35" s="18">
        <f>(AE21)*(AE20*AE20)/20</f>
        <v>162</v>
      </c>
    </row>
  </sheetData>
  <pageMargins left="0.7" right="0.7" top="0.75" bottom="0.75" header="0.3" footer="0.3"/>
  <pageSetup orientation="portrait" horizontalDpi="300" verticalDpi="300" r:id="rId1"/>
  <ignoredErrors>
    <ignoredError sqref="H12:H14 J11:J12 I11 I13 H10 K13 J14 I15 K15 J16 H16 I17 K17 H18 J18 K19 I19 H20 J20 K21 I21 H24 J24 K25 I25 U2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-_-eNg!n33R-_-</dc:creator>
  <cp:lastModifiedBy>-_-eNg!n33R-_-</cp:lastModifiedBy>
  <dcterms:created xsi:type="dcterms:W3CDTF">2011-11-25T15:13:56Z</dcterms:created>
  <dcterms:modified xsi:type="dcterms:W3CDTF">2011-12-31T18:32:19Z</dcterms:modified>
</cp:coreProperties>
</file>